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bardos\Documents\2022\Költségvetés2022\"/>
    </mc:Choice>
  </mc:AlternateContent>
  <bookViews>
    <workbookView xWindow="0" yWindow="0" windowWidth="28800" windowHeight="12300"/>
  </bookViews>
  <sheets>
    <sheet name="Járóbeteg" sheetId="1" r:id="rId1"/>
    <sheet name="Óvoda" sheetId="2" r:id="rId2"/>
    <sheet name="Műv. Kp." sheetId="4" r:id="rId3"/>
    <sheet name="TV" sheetId="5" r:id="rId4"/>
    <sheet name="Polg. Hiv." sheetId="6" r:id="rId5"/>
    <sheet name="HGSZI" sheetId="7" r:id="rId6"/>
    <sheet name="Bölcsőde" sheetId="8" r:id="rId7"/>
    <sheet name="Múzeum" sheetId="9" r:id="rId8"/>
  </sheets>
  <calcPr calcId="162913"/>
</workbook>
</file>

<file path=xl/calcChain.xml><?xml version="1.0" encoding="utf-8"?>
<calcChain xmlns="http://schemas.openxmlformats.org/spreadsheetml/2006/main">
  <c r="M23" i="6" l="1"/>
  <c r="N23" i="6"/>
  <c r="E14" i="6"/>
  <c r="E23" i="6" s="1"/>
  <c r="F14" i="6"/>
  <c r="F23" i="6" s="1"/>
  <c r="H14" i="6"/>
  <c r="H23" i="6" s="1"/>
  <c r="K14" i="6"/>
  <c r="K23" i="6" s="1"/>
  <c r="L14" i="6"/>
  <c r="L23" i="6" s="1"/>
  <c r="M14" i="6"/>
  <c r="N14" i="6"/>
  <c r="J18" i="6"/>
  <c r="J19" i="6"/>
  <c r="G17" i="6"/>
  <c r="D17" i="6"/>
  <c r="K15" i="6"/>
  <c r="D15" i="6" l="1"/>
  <c r="N14" i="9" l="1"/>
  <c r="N15" i="9"/>
  <c r="N16" i="9"/>
  <c r="N13" i="9"/>
  <c r="I14" i="9"/>
  <c r="I15" i="9"/>
  <c r="I16" i="9"/>
  <c r="I13" i="9"/>
  <c r="N14" i="8"/>
  <c r="N15" i="8"/>
  <c r="N13" i="8"/>
  <c r="I14" i="8"/>
  <c r="I15" i="8"/>
  <c r="I13" i="8"/>
  <c r="N18" i="7" l="1"/>
  <c r="N19" i="7"/>
  <c r="I18" i="7"/>
  <c r="I19" i="7"/>
  <c r="N14" i="7"/>
  <c r="N15" i="7"/>
  <c r="N13" i="7"/>
  <c r="I14" i="7"/>
  <c r="I15" i="7"/>
  <c r="I13" i="7"/>
  <c r="N9" i="5"/>
  <c r="N10" i="5"/>
  <c r="I9" i="5"/>
  <c r="I10" i="5"/>
  <c r="N22" i="4"/>
  <c r="N23" i="4"/>
  <c r="N24" i="4"/>
  <c r="I22" i="4"/>
  <c r="I23" i="4"/>
  <c r="I24" i="4"/>
  <c r="J17" i="4"/>
  <c r="D17" i="4"/>
  <c r="N19" i="4"/>
  <c r="N20" i="4"/>
  <c r="N21" i="4"/>
  <c r="I19" i="4"/>
  <c r="I20" i="4"/>
  <c r="I21" i="4"/>
  <c r="N20" i="2"/>
  <c r="N21" i="2"/>
  <c r="I20" i="2"/>
  <c r="I21" i="2"/>
  <c r="N16" i="2" l="1"/>
  <c r="N17" i="2"/>
  <c r="N18" i="2"/>
  <c r="I16" i="2"/>
  <c r="I17" i="2"/>
  <c r="I18" i="2"/>
  <c r="N11" i="1"/>
  <c r="N12" i="1"/>
  <c r="I11" i="1"/>
  <c r="I12" i="1"/>
  <c r="N9" i="1"/>
  <c r="N10" i="1"/>
  <c r="I9" i="1"/>
  <c r="I10" i="1"/>
  <c r="C15" i="1" l="1"/>
  <c r="D15" i="1"/>
  <c r="E15" i="1"/>
  <c r="F15" i="1"/>
  <c r="H15" i="1"/>
  <c r="J15" i="1"/>
  <c r="K15" i="1"/>
  <c r="L15" i="1"/>
  <c r="M15" i="1"/>
  <c r="B15" i="1"/>
  <c r="C7" i="1"/>
  <c r="D7" i="1"/>
  <c r="E7" i="1"/>
  <c r="F7" i="1"/>
  <c r="G7" i="1"/>
  <c r="G15" i="1" s="1"/>
  <c r="H7" i="1"/>
  <c r="J7" i="1"/>
  <c r="K7" i="1"/>
  <c r="L7" i="1"/>
  <c r="M7" i="1"/>
  <c r="B7" i="1"/>
  <c r="N14" i="2"/>
  <c r="N15" i="2"/>
  <c r="N19" i="2"/>
  <c r="N22" i="2"/>
  <c r="N13" i="2"/>
  <c r="I14" i="2"/>
  <c r="I15" i="2"/>
  <c r="I19" i="2"/>
  <c r="I22" i="2"/>
  <c r="I13" i="2"/>
  <c r="C24" i="2"/>
  <c r="D24" i="2"/>
  <c r="E24" i="2"/>
  <c r="F24" i="2"/>
  <c r="G24" i="2"/>
  <c r="H24" i="2"/>
  <c r="J24" i="2"/>
  <c r="K24" i="2"/>
  <c r="L24" i="2"/>
  <c r="M24" i="2"/>
  <c r="B24" i="2"/>
  <c r="C12" i="2"/>
  <c r="D12" i="2"/>
  <c r="E12" i="2"/>
  <c r="F12" i="2"/>
  <c r="G12" i="2"/>
  <c r="H12" i="2"/>
  <c r="J12" i="2"/>
  <c r="K12" i="2"/>
  <c r="L12" i="2"/>
  <c r="M12" i="2"/>
  <c r="B12" i="2"/>
  <c r="N17" i="4"/>
  <c r="N18" i="4"/>
  <c r="N25" i="4"/>
  <c r="N16" i="4"/>
  <c r="I17" i="4"/>
  <c r="I18" i="4"/>
  <c r="I25" i="4"/>
  <c r="I16" i="4"/>
  <c r="C15" i="4"/>
  <c r="C28" i="4" s="1"/>
  <c r="E15" i="4"/>
  <c r="E28" i="4" s="1"/>
  <c r="F15" i="4"/>
  <c r="F28" i="4" s="1"/>
  <c r="G15" i="4"/>
  <c r="G28" i="4" s="1"/>
  <c r="H15" i="4"/>
  <c r="H28" i="4" s="1"/>
  <c r="J15" i="4"/>
  <c r="J28" i="4" s="1"/>
  <c r="K15" i="4"/>
  <c r="K28" i="4" s="1"/>
  <c r="L15" i="4"/>
  <c r="L28" i="4" s="1"/>
  <c r="M15" i="4"/>
  <c r="M28" i="4" s="1"/>
  <c r="B15" i="4"/>
  <c r="B28" i="4" s="1"/>
  <c r="C13" i="5"/>
  <c r="D13" i="5"/>
  <c r="E13" i="5"/>
  <c r="F13" i="5"/>
  <c r="G13" i="5"/>
  <c r="H13" i="5"/>
  <c r="J13" i="5"/>
  <c r="K13" i="5"/>
  <c r="L13" i="5"/>
  <c r="M13" i="5"/>
  <c r="B13" i="5"/>
  <c r="C7" i="5"/>
  <c r="D7" i="5"/>
  <c r="E7" i="5"/>
  <c r="F7" i="5"/>
  <c r="G7" i="5"/>
  <c r="H7" i="5"/>
  <c r="J7" i="5"/>
  <c r="K7" i="5"/>
  <c r="L7" i="5"/>
  <c r="M7" i="5"/>
  <c r="B7" i="5"/>
  <c r="N8" i="5"/>
  <c r="N11" i="5"/>
  <c r="I8" i="5"/>
  <c r="I11" i="5"/>
  <c r="O20" i="6"/>
  <c r="J20" i="6"/>
  <c r="N17" i="7"/>
  <c r="N20" i="7"/>
  <c r="N16" i="7"/>
  <c r="I17" i="7"/>
  <c r="I16" i="7"/>
  <c r="I20" i="7"/>
  <c r="C22" i="7"/>
  <c r="D22" i="7"/>
  <c r="E22" i="7"/>
  <c r="F22" i="7"/>
  <c r="G22" i="7"/>
  <c r="H22" i="7"/>
  <c r="J22" i="7"/>
  <c r="K22" i="7"/>
  <c r="L22" i="7"/>
  <c r="M22" i="7"/>
  <c r="B22" i="7"/>
  <c r="C12" i="7"/>
  <c r="D12" i="7"/>
  <c r="E12" i="7"/>
  <c r="F12" i="7"/>
  <c r="G12" i="7"/>
  <c r="H12" i="7"/>
  <c r="J12" i="7"/>
  <c r="K12" i="7"/>
  <c r="L12" i="7"/>
  <c r="M12" i="7"/>
  <c r="B12" i="7"/>
  <c r="C19" i="8"/>
  <c r="D19" i="8"/>
  <c r="E19" i="8"/>
  <c r="F19" i="8"/>
  <c r="G19" i="8"/>
  <c r="H19" i="8"/>
  <c r="J19" i="8"/>
  <c r="K19" i="8"/>
  <c r="L19" i="8"/>
  <c r="M19" i="8"/>
  <c r="B19" i="8"/>
  <c r="C12" i="8"/>
  <c r="D12" i="8"/>
  <c r="E12" i="8"/>
  <c r="F12" i="8"/>
  <c r="G12" i="8"/>
  <c r="H12" i="8"/>
  <c r="J12" i="8"/>
  <c r="K12" i="8"/>
  <c r="L12" i="8"/>
  <c r="M12" i="8"/>
  <c r="B12" i="8"/>
  <c r="C21" i="9"/>
  <c r="D21" i="9"/>
  <c r="E21" i="9"/>
  <c r="F21" i="9"/>
  <c r="G21" i="9"/>
  <c r="H21" i="9"/>
  <c r="J21" i="9"/>
  <c r="K21" i="9"/>
  <c r="L21" i="9"/>
  <c r="M21" i="9"/>
  <c r="B21" i="9"/>
  <c r="C12" i="9"/>
  <c r="D12" i="9"/>
  <c r="E12" i="9"/>
  <c r="F12" i="9"/>
  <c r="G12" i="9"/>
  <c r="H12" i="9"/>
  <c r="J12" i="9"/>
  <c r="K12" i="9"/>
  <c r="L12" i="9"/>
  <c r="M12" i="9"/>
  <c r="B12" i="9"/>
  <c r="N17" i="9"/>
  <c r="N18" i="9"/>
  <c r="I17" i="9"/>
  <c r="I18" i="9"/>
  <c r="N8" i="1"/>
  <c r="I8" i="1"/>
  <c r="J16" i="6" l="1"/>
  <c r="J15" i="6"/>
  <c r="O16" i="6"/>
  <c r="O15" i="6"/>
  <c r="D4" i="7" l="1"/>
  <c r="G9" i="2" l="1"/>
  <c r="D10" i="6" l="1"/>
  <c r="J10" i="6"/>
  <c r="O10" i="6"/>
  <c r="M4" i="7" l="1"/>
  <c r="O7" i="6" l="1"/>
  <c r="J7" i="6"/>
  <c r="J13" i="6"/>
  <c r="J17" i="6"/>
  <c r="J21" i="6"/>
  <c r="O13" i="6"/>
  <c r="O17" i="6"/>
  <c r="O21" i="6"/>
  <c r="D4" i="9" l="1"/>
  <c r="C4" i="9"/>
  <c r="B4" i="9"/>
  <c r="N7" i="9" l="1"/>
  <c r="N8" i="9"/>
  <c r="N9" i="9"/>
  <c r="I7" i="9"/>
  <c r="I8" i="9"/>
  <c r="I9" i="9"/>
  <c r="I10" i="9"/>
  <c r="I11" i="9"/>
  <c r="N8" i="4"/>
  <c r="N9" i="4"/>
  <c r="N10" i="4"/>
  <c r="N11" i="4"/>
  <c r="N12" i="4"/>
  <c r="N13" i="4"/>
  <c r="I8" i="4"/>
  <c r="I9" i="4"/>
  <c r="I10" i="4"/>
  <c r="I11" i="4"/>
  <c r="I12" i="4"/>
  <c r="I13" i="4"/>
  <c r="I14" i="4"/>
  <c r="I26" i="4"/>
  <c r="N7" i="8"/>
  <c r="N8" i="8"/>
  <c r="N9" i="8"/>
  <c r="N10" i="8"/>
  <c r="N11" i="8"/>
  <c r="I7" i="8"/>
  <c r="I8" i="8"/>
  <c r="I9" i="8"/>
  <c r="I10" i="8"/>
  <c r="I11" i="8"/>
  <c r="N8" i="7"/>
  <c r="N9" i="7"/>
  <c r="N10" i="7"/>
  <c r="I8" i="7"/>
  <c r="I9" i="7"/>
  <c r="I10" i="7"/>
  <c r="I9" i="2"/>
  <c r="D9" i="2"/>
  <c r="N7" i="2"/>
  <c r="N8" i="2"/>
  <c r="N9" i="2"/>
  <c r="N10" i="2"/>
  <c r="I10" i="2"/>
  <c r="I7" i="2"/>
  <c r="I8" i="2"/>
  <c r="I4" i="6" l="1"/>
  <c r="G4" i="6"/>
  <c r="G8" i="6" l="1"/>
  <c r="D8" i="6"/>
  <c r="B9" i="6" l="1"/>
  <c r="B14" i="6" s="1"/>
  <c r="B23" i="6" s="1"/>
  <c r="C9" i="6"/>
  <c r="C14" i="6" s="1"/>
  <c r="C23" i="6" s="1"/>
  <c r="D11" i="6"/>
  <c r="D9" i="6"/>
  <c r="D14" i="6" s="1"/>
  <c r="D23" i="6" s="1"/>
  <c r="N6" i="4" l="1"/>
  <c r="I6" i="4"/>
  <c r="N6" i="8"/>
  <c r="N16" i="8"/>
  <c r="N17" i="8"/>
  <c r="I6" i="8"/>
  <c r="I16" i="8"/>
  <c r="I17" i="8"/>
  <c r="I3" i="6" l="1"/>
  <c r="I14" i="6" s="1"/>
  <c r="I23" i="6" s="1"/>
  <c r="G3" i="6"/>
  <c r="G14" i="6" s="1"/>
  <c r="G23" i="6" s="1"/>
  <c r="D3" i="8"/>
  <c r="D3" i="5"/>
  <c r="D3" i="7"/>
  <c r="D3" i="9"/>
  <c r="D3" i="4"/>
  <c r="D15" i="4" s="1"/>
  <c r="D28" i="4" s="1"/>
  <c r="N21" i="7" l="1"/>
  <c r="I21" i="7"/>
  <c r="N23" i="2"/>
  <c r="I23" i="2"/>
  <c r="N14" i="1"/>
  <c r="N13" i="1"/>
  <c r="I14" i="1"/>
  <c r="I13" i="1"/>
  <c r="N12" i="5" l="1"/>
  <c r="N6" i="5"/>
  <c r="N5" i="5"/>
  <c r="I12" i="5"/>
  <c r="I6" i="5"/>
  <c r="I5" i="5"/>
  <c r="O22" i="6" l="1"/>
  <c r="J22" i="6"/>
  <c r="O12" i="6"/>
  <c r="J12" i="6"/>
  <c r="O11" i="6"/>
  <c r="J11" i="6"/>
  <c r="O9" i="6"/>
  <c r="J9" i="6"/>
  <c r="N3" i="8" l="1"/>
  <c r="I3" i="8"/>
  <c r="N3" i="4"/>
  <c r="I3" i="4"/>
  <c r="N3" i="2"/>
  <c r="I3" i="2"/>
  <c r="N3" i="1"/>
  <c r="I3" i="1"/>
  <c r="N3" i="5"/>
  <c r="I3" i="5"/>
  <c r="O3" i="6"/>
  <c r="J3" i="6"/>
  <c r="N20" i="9"/>
  <c r="N19" i="9"/>
  <c r="N11" i="9"/>
  <c r="I20" i="9"/>
  <c r="I19" i="9"/>
  <c r="N3" i="7"/>
  <c r="N11" i="7"/>
  <c r="N7" i="7"/>
  <c r="N6" i="7"/>
  <c r="I11" i="7"/>
  <c r="I7" i="7"/>
  <c r="I6" i="7"/>
  <c r="I3" i="7" l="1"/>
  <c r="I5" i="7" l="1"/>
  <c r="N11" i="2" l="1"/>
  <c r="I11" i="2"/>
  <c r="O5" i="6" l="1"/>
  <c r="J5" i="6"/>
  <c r="N6" i="1" l="1"/>
  <c r="I6" i="1"/>
  <c r="N4" i="2" l="1"/>
  <c r="N4" i="9" l="1"/>
  <c r="I4" i="9"/>
  <c r="N27" i="4" l="1"/>
  <c r="I27" i="4"/>
  <c r="N26" i="4"/>
  <c r="O6" i="6" l="1"/>
  <c r="J6" i="6"/>
  <c r="N18" i="8" l="1"/>
  <c r="N5" i="8"/>
  <c r="I18" i="8"/>
  <c r="I5" i="8"/>
  <c r="N5" i="7"/>
  <c r="N14" i="4"/>
  <c r="N7" i="4"/>
  <c r="N5" i="4"/>
  <c r="I7" i="4"/>
  <c r="I5" i="4"/>
  <c r="N5" i="1"/>
  <c r="I5" i="1"/>
  <c r="N10" i="9"/>
  <c r="N6" i="9"/>
  <c r="N5" i="9"/>
  <c r="I6" i="9"/>
  <c r="I5" i="9"/>
  <c r="I6" i="2"/>
  <c r="N6" i="2"/>
  <c r="O8" i="6" l="1"/>
  <c r="J8" i="6"/>
  <c r="N5" i="2"/>
  <c r="N12" i="2" s="1"/>
  <c r="N24" i="2" s="1"/>
  <c r="I5" i="2"/>
  <c r="I12" i="2" s="1"/>
  <c r="I24" i="2" s="1"/>
  <c r="N3" i="9" l="1"/>
  <c r="N12" i="9" s="1"/>
  <c r="N21" i="9" s="1"/>
  <c r="I3" i="9"/>
  <c r="I12" i="9" s="1"/>
  <c r="I21" i="9" s="1"/>
  <c r="N2" i="9"/>
  <c r="I2" i="9"/>
  <c r="N4" i="8"/>
  <c r="N12" i="8" s="1"/>
  <c r="N19" i="8" s="1"/>
  <c r="I4" i="8"/>
  <c r="I12" i="8" s="1"/>
  <c r="I19" i="8" s="1"/>
  <c r="N2" i="8"/>
  <c r="I2" i="8"/>
  <c r="N4" i="7"/>
  <c r="N12" i="7" s="1"/>
  <c r="N22" i="7" s="1"/>
  <c r="I4" i="7"/>
  <c r="I12" i="7" s="1"/>
  <c r="I22" i="7" s="1"/>
  <c r="N2" i="7"/>
  <c r="I2" i="7"/>
  <c r="O4" i="6"/>
  <c r="J4" i="6"/>
  <c r="O2" i="6"/>
  <c r="O14" i="6" s="1"/>
  <c r="O23" i="6" s="1"/>
  <c r="J2" i="6"/>
  <c r="J14" i="6" s="1"/>
  <c r="J23" i="6" s="1"/>
  <c r="N4" i="5"/>
  <c r="N7" i="5" s="1"/>
  <c r="N13" i="5" s="1"/>
  <c r="I4" i="5"/>
  <c r="I7" i="5" s="1"/>
  <c r="I13" i="5" s="1"/>
  <c r="N2" i="5"/>
  <c r="I2" i="5"/>
  <c r="N4" i="4"/>
  <c r="N15" i="4" s="1"/>
  <c r="N28" i="4" s="1"/>
  <c r="I4" i="4"/>
  <c r="N2" i="4"/>
  <c r="I2" i="4"/>
  <c r="I4" i="2"/>
  <c r="N2" i="2"/>
  <c r="I2" i="2"/>
  <c r="N4" i="1"/>
  <c r="I4" i="1"/>
  <c r="N2" i="1"/>
  <c r="I2" i="1"/>
  <c r="I15" i="4" l="1"/>
  <c r="I28" i="4" s="1"/>
  <c r="I7" i="1"/>
  <c r="I15" i="1" s="1"/>
  <c r="N7" i="1"/>
  <c r="N15" i="1" s="1"/>
</calcChain>
</file>

<file path=xl/sharedStrings.xml><?xml version="1.0" encoding="utf-8"?>
<sst xmlns="http://schemas.openxmlformats.org/spreadsheetml/2006/main" count="252" uniqueCount="119">
  <si>
    <t>Járóbeteg-ellátó Centrum</t>
  </si>
  <si>
    <t xml:space="preserve">Személyi </t>
  </si>
  <si>
    <t>Járulék</t>
  </si>
  <si>
    <t>Dologi</t>
  </si>
  <si>
    <t>Egyéb működési kiadások</t>
  </si>
  <si>
    <t>Ellátottak pénz.jutt.</t>
  </si>
  <si>
    <t>Felhalmozás</t>
  </si>
  <si>
    <t>Felújítás</t>
  </si>
  <si>
    <t>Összes kiadás</t>
  </si>
  <si>
    <t>Saját bevétel</t>
  </si>
  <si>
    <t>Átvett pe.</t>
  </si>
  <si>
    <t>Pm.elsz.</t>
  </si>
  <si>
    <t>Támogatás</t>
  </si>
  <si>
    <t>Összes bevétel</t>
  </si>
  <si>
    <t>Eredeti előirányzat</t>
  </si>
  <si>
    <t>Kovács Máté Művelődési Központ és Könyvtár</t>
  </si>
  <si>
    <t>Városi Televízió</t>
  </si>
  <si>
    <t>Hajdúszoboszlói Polgármesteri Hivatal</t>
  </si>
  <si>
    <t>Bocskai István Múzeum</t>
  </si>
  <si>
    <t>Hajdúszoboszlói Gyermeksziget Bölcsőde</t>
  </si>
  <si>
    <t>Hajdúszoboszlói Gazdasági Szolgáltató Intézmény</t>
  </si>
  <si>
    <t>Felhalm. visszatér.  támogatás</t>
  </si>
  <si>
    <t>Pénzmaradvány</t>
  </si>
  <si>
    <t>Összesen:</t>
  </si>
  <si>
    <t>Hajdúszoboszlói Egyesített Óvoda</t>
  </si>
  <si>
    <t>Labortámogatás</t>
  </si>
  <si>
    <t>Pénzmararadvány</t>
  </si>
  <si>
    <t>Bölcsődei dolgozók napja (PM keret)</t>
  </si>
  <si>
    <t>Intézményfelújítási keret-Bárdos konyha</t>
  </si>
  <si>
    <t>Intézményfelújítás-Szabdtéri Színpad</t>
  </si>
  <si>
    <t>Intézményfelújítás-Aranykapu Óvoda</t>
  </si>
  <si>
    <t>Rendezvények támogatása</t>
  </si>
  <si>
    <t>Nyári rendezvények támogatása</t>
  </si>
  <si>
    <t>Informatikai felújítások</t>
  </si>
  <si>
    <t>Közterület átcsoportosítás</t>
  </si>
  <si>
    <t>Nyári esti nyitvatartáshoz támogatás (PM keret)</t>
  </si>
  <si>
    <t>Nyári napközis tábor (okt,pol.ck)</t>
  </si>
  <si>
    <t>Inverter intézményfelújítási keret</t>
  </si>
  <si>
    <t>Radiátor, fali melegítő intézmény felújítási keret</t>
  </si>
  <si>
    <t>Thököly konyha újraburkolása intézményfelújítási keret</t>
  </si>
  <si>
    <t>Klíma beszerelés (Kabinet Iroda)</t>
  </si>
  <si>
    <t>Klíma beszerelés ("B épület)</t>
  </si>
  <si>
    <t>Polgármesterti Kabinet Iroda ei. átvét ÖK-tól</t>
  </si>
  <si>
    <t>Eszköz beszerzés, laboranyag, bérleti díj, áramdíj</t>
  </si>
  <si>
    <t>NMHH támogatás</t>
  </si>
  <si>
    <t>Szakmai továbbképzés (okt. pol. Ck)</t>
  </si>
  <si>
    <t>Homokozókeret felújítása intézmény felújítás</t>
  </si>
  <si>
    <t>Biztosító által fizetett kártérítés</t>
  </si>
  <si>
    <t>Online csoportnapló, mókuskerék, telefon, szerszámok, küétéri tároló, ventilátor</t>
  </si>
  <si>
    <t>Cafetéria járulék átcsoportosítás</t>
  </si>
  <si>
    <t>Üdülés többletbevétel</t>
  </si>
  <si>
    <t>Tavaszi-, nyári szünidei étkezés</t>
  </si>
  <si>
    <t>Közüzemi díj, telefon továbbszla</t>
  </si>
  <si>
    <t>Cafetéria járulék átcsoport.</t>
  </si>
  <si>
    <t>Fénymásoló, fagyasztó, kazán, stb vásárlás, Bárdos konyha ablak felújítás</t>
  </si>
  <si>
    <t>Ukrán menekültek támogatása</t>
  </si>
  <si>
    <t>Karbantartói munkák elvégzése</t>
  </si>
  <si>
    <t>Szociális ágazati pótlék</t>
  </si>
  <si>
    <t>Cafetéria járulék átcsop.</t>
  </si>
  <si>
    <t>Nyári diákmunka támogatása</t>
  </si>
  <si>
    <t>Lamináló gép, öltözőszekrény, gőzállomás vásárlás, csoport szoba aljzatbetonozás</t>
  </si>
  <si>
    <t>Könyvtári érd. növelő támogatás</t>
  </si>
  <si>
    <t>Nyári programokra</t>
  </si>
  <si>
    <t>Kulturális ágazatban dolgozók bértámogatása</t>
  </si>
  <si>
    <t>Minimálbér különbözet támog.lemondás</t>
  </si>
  <si>
    <t>Telefonkészülékek, vízadagoló autómata, festmények, régi mérleg, bútorzat vásárlás</t>
  </si>
  <si>
    <t xml:space="preserve">Áramdíj túlfizetés visszautalása </t>
  </si>
  <si>
    <t>Városmonográfia elkészítése pénzmaradvány átcsop.</t>
  </si>
  <si>
    <t>Könyvbeszerzés</t>
  </si>
  <si>
    <t>Kulturális ágazat 20%-os béremelés</t>
  </si>
  <si>
    <t>Minimálbér kiegészítés visszaut.</t>
  </si>
  <si>
    <t>Közvetített szolgáltatás</t>
  </si>
  <si>
    <t>Merevlemez, riasztó különb.</t>
  </si>
  <si>
    <t>Riasztó (Civil Alap)</t>
  </si>
  <si>
    <t xml:space="preserve">OGY képviselő választásra </t>
  </si>
  <si>
    <t>Népszámlálásra átvett pe.</t>
  </si>
  <si>
    <t>Reprezentációs átcsoportosítás</t>
  </si>
  <si>
    <t>Bojler, vízforraló, telefon, függöny vásárlás</t>
  </si>
  <si>
    <t>Város Bálja</t>
  </si>
  <si>
    <t>Vízhez szoktatás</t>
  </si>
  <si>
    <t>Területi védőnők</t>
  </si>
  <si>
    <t>Lovas napi bevétel átcsoport.</t>
  </si>
  <si>
    <t>Intézményi energia számlák</t>
  </si>
  <si>
    <t>Covid teszetek Bp-re szállítása 01-02. hó</t>
  </si>
  <si>
    <t>16/2022 (IX.22.) Ör.</t>
  </si>
  <si>
    <t>Fejlesztő játékok(PM keret)</t>
  </si>
  <si>
    <t>Városi Lap pótigény (Kult.sport, okt. keret)</t>
  </si>
  <si>
    <t>Intézményfelújítási keret-Mesevár, Aprónép Óvoda</t>
  </si>
  <si>
    <t>Vásárolt közszolgáltatás, szakmai tev.segítő, rendszerkövetés,. Laboranyag,gépkarbantartás</t>
  </si>
  <si>
    <t>Egészség és sportnap</t>
  </si>
  <si>
    <t>Háztartásoktól átvett pe.</t>
  </si>
  <si>
    <t>Energia pótigény</t>
  </si>
  <si>
    <t>Bambínó, Manókert Óvodákba klíma beszerzés</t>
  </si>
  <si>
    <t>Közvetített szoggáltatás</t>
  </si>
  <si>
    <t>Számítógép beszerzés</t>
  </si>
  <si>
    <t>Göngyöleg bevétel</t>
  </si>
  <si>
    <t>Gasztrofesztiválok bevétel átcsop.</t>
  </si>
  <si>
    <t>Szilveszeter</t>
  </si>
  <si>
    <t>Diákfoglakoztatás</t>
  </si>
  <si>
    <t>Kamat, kerekítés, készletértékesítés</t>
  </si>
  <si>
    <t>Könybveszerzés</t>
  </si>
  <si>
    <t>Jegybevétel elmaradás</t>
  </si>
  <si>
    <t>Bérleti díj többletbevétel</t>
  </si>
  <si>
    <t>Dolgozói továbbképzések</t>
  </si>
  <si>
    <t>Elektromos sütőkemence, hűtőszekrény,salgó polc, konyhai kisértékű eszközök</t>
  </si>
  <si>
    <t>Nyári üdültetés elmaradt bevétele</t>
  </si>
  <si>
    <t>Vendég étkeztetés</t>
  </si>
  <si>
    <t>Szociális étkeztetés többletbevétele</t>
  </si>
  <si>
    <t>Térítési díj többlet bevétel</t>
  </si>
  <si>
    <t>Porszívó, fektetőágy, hűtőgép, fali hősugárzók</t>
  </si>
  <si>
    <t>Szociális ágazati pótlék 08-11. hó</t>
  </si>
  <si>
    <t>Szövőgép, Bocskai koronát bemutató oktatófilm, kiállítási konténer, Iglu pavilon, könyv</t>
  </si>
  <si>
    <t>Jegyértékesítés</t>
  </si>
  <si>
    <t>Fűtés korszerűsítés</t>
  </si>
  <si>
    <t>Kabinet Iroda irodaszék</t>
  </si>
  <si>
    <t>Informatikai szolgáltatás</t>
  </si>
  <si>
    <t xml:space="preserve">Város Bálja </t>
  </si>
  <si>
    <t>Közlekedési ktg. átcsop.</t>
  </si>
  <si>
    <t>Telefonkészülék, hősugárzók, vízforraló vásárlás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</si>
</sst>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3" fontId="1" fillId="0" borderId="1" xfId="1" applyNumberFormat="1" applyBorder="1"/>
    <xf numFmtId="3" fontId="2" fillId="0" borderId="1" xfId="1" applyNumberFormat="1" applyFont="1" applyBorder="1"/>
    <xf numFmtId="0" fontId="3" fillId="0" borderId="1" xfId="1" applyFont="1" applyBorder="1"/>
    <xf numFmtId="0" fontId="0" fillId="0" borderId="1" xfId="0" applyBorder="1"/>
    <xf numFmtId="3" fontId="4" fillId="0" borderId="1" xfId="0" applyNumberFormat="1" applyFont="1" applyBorder="1"/>
    <xf numFmtId="0" fontId="1" fillId="0" borderId="1" xfId="1" applyFont="1" applyBorder="1"/>
    <xf numFmtId="3" fontId="1" fillId="0" borderId="1" xfId="1" applyNumberFormat="1" applyFont="1" applyBorder="1"/>
    <xf numFmtId="3" fontId="0" fillId="0" borderId="1" xfId="0" applyNumberFormat="1" applyBorder="1"/>
    <xf numFmtId="0" fontId="0" fillId="0" borderId="0" xfId="0" applyFont="1"/>
    <xf numFmtId="3" fontId="5" fillId="0" borderId="1" xfId="0" applyNumberFormat="1" applyFont="1" applyBorder="1"/>
    <xf numFmtId="3" fontId="0" fillId="0" borderId="1" xfId="0" applyNumberFormat="1" applyFont="1" applyBorder="1"/>
    <xf numFmtId="0" fontId="0" fillId="0" borderId="1" xfId="0" applyFont="1" applyBorder="1" applyAlignment="1">
      <alignment wrapText="1"/>
    </xf>
    <xf numFmtId="3" fontId="0" fillId="0" borderId="0" xfId="0" applyNumberFormat="1"/>
    <xf numFmtId="0" fontId="1" fillId="0" borderId="1" xfId="1" applyBorder="1" applyAlignment="1">
      <alignment wrapText="1"/>
    </xf>
    <xf numFmtId="0" fontId="1" fillId="0" borderId="1" xfId="1" applyFont="1" applyBorder="1" applyAlignment="1">
      <alignment wrapText="1"/>
    </xf>
    <xf numFmtId="0" fontId="0" fillId="0" borderId="0" xfId="0" applyBorder="1"/>
    <xf numFmtId="3" fontId="6" fillId="0" borderId="1" xfId="0" applyNumberFormat="1" applyFont="1" applyBorder="1"/>
    <xf numFmtId="3" fontId="7" fillId="0" borderId="1" xfId="0" applyNumberFormat="1" applyFont="1" applyBorder="1"/>
    <xf numFmtId="0" fontId="6" fillId="0" borderId="1" xfId="0" applyFont="1" applyBorder="1" applyAlignment="1">
      <alignment wrapText="1"/>
    </xf>
    <xf numFmtId="3" fontId="1" fillId="0" borderId="0" xfId="1" applyNumberFormat="1" applyFont="1" applyBorder="1"/>
    <xf numFmtId="0" fontId="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3" fontId="0" fillId="2" borderId="1" xfId="0" applyNumberFormat="1" applyFont="1" applyFill="1" applyBorder="1"/>
    <xf numFmtId="0" fontId="6" fillId="2" borderId="1" xfId="0" applyFont="1" applyFill="1" applyBorder="1" applyAlignment="1">
      <alignment wrapText="1"/>
    </xf>
    <xf numFmtId="3" fontId="1" fillId="2" borderId="1" xfId="1" applyNumberFormat="1" applyFill="1" applyBorder="1"/>
    <xf numFmtId="0" fontId="0" fillId="2" borderId="1" xfId="0" applyFont="1" applyFill="1" applyBorder="1" applyAlignment="1">
      <alignment wrapText="1"/>
    </xf>
    <xf numFmtId="0" fontId="1" fillId="2" borderId="1" xfId="1" applyFill="1" applyBorder="1" applyAlignment="1">
      <alignment wrapText="1"/>
    </xf>
    <xf numFmtId="0" fontId="0" fillId="2" borderId="1" xfId="0" applyFill="1" applyBorder="1"/>
    <xf numFmtId="3" fontId="2" fillId="2" borderId="1" xfId="1" applyNumberFormat="1" applyFont="1" applyFill="1" applyBorder="1"/>
    <xf numFmtId="0" fontId="1" fillId="2" borderId="1" xfId="1" applyFont="1" applyFill="1" applyBorder="1" applyAlignment="1">
      <alignment wrapText="1"/>
    </xf>
    <xf numFmtId="0" fontId="2" fillId="0" borderId="1" xfId="1" applyFont="1" applyBorder="1" applyAlignment="1">
      <alignment wrapText="1"/>
    </xf>
    <xf numFmtId="3" fontId="7" fillId="2" borderId="1" xfId="0" applyNumberFormat="1" applyFont="1" applyFill="1" applyBorder="1"/>
    <xf numFmtId="3" fontId="6" fillId="2" borderId="1" xfId="0" applyNumberFormat="1" applyFont="1" applyFill="1" applyBorder="1"/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view="pageLayout" zoomScaleNormal="100" workbookViewId="0">
      <selection activeCell="B18" sqref="B18"/>
    </sheetView>
  </sheetViews>
  <sheetFormatPr defaultRowHeight="15" x14ac:dyDescent="0.25"/>
  <cols>
    <col min="1" max="1" width="24.42578125" customWidth="1"/>
    <col min="2" max="4" width="11.140625" bestFit="1" customWidth="1"/>
    <col min="5" max="5" width="12.5703125" customWidth="1"/>
    <col min="6" max="6" width="10.7109375" customWidth="1"/>
    <col min="7" max="7" width="12.5703125" bestFit="1" customWidth="1"/>
    <col min="8" max="8" width="10" customWidth="1"/>
    <col min="9" max="9" width="13.7109375" bestFit="1" customWidth="1"/>
    <col min="10" max="10" width="13.140625" bestFit="1" customWidth="1"/>
    <col min="11" max="11" width="12.7109375" bestFit="1" customWidth="1"/>
    <col min="12" max="12" width="10.140625" bestFit="1" customWidth="1"/>
    <col min="13" max="13" width="11" bestFit="1" customWidth="1"/>
    <col min="14" max="14" width="14.5703125" bestFit="1" customWidth="1"/>
  </cols>
  <sheetData>
    <row r="1" spans="1:14" ht="38.2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5" t="s">
        <v>14</v>
      </c>
      <c r="B2" s="3">
        <v>867044000</v>
      </c>
      <c r="C2" s="3">
        <v>124245000</v>
      </c>
      <c r="D2" s="3">
        <v>106096000</v>
      </c>
      <c r="E2" s="3"/>
      <c r="F2" s="3"/>
      <c r="G2" s="3"/>
      <c r="H2" s="3"/>
      <c r="I2" s="4">
        <f t="shared" ref="I2:I14" si="0">SUM(B2:H2)</f>
        <v>1097385000</v>
      </c>
      <c r="J2" s="3">
        <v>39000000</v>
      </c>
      <c r="K2" s="3">
        <v>1022122000</v>
      </c>
      <c r="L2" s="3"/>
      <c r="M2" s="3">
        <v>36263000</v>
      </c>
      <c r="N2" s="4">
        <f t="shared" ref="N2:N14" si="1">SUM(J2:M2)</f>
        <v>1097385000</v>
      </c>
    </row>
    <row r="3" spans="1:14" x14ac:dyDescent="0.25">
      <c r="A3" s="8" t="s">
        <v>22</v>
      </c>
      <c r="B3" s="3">
        <v>26456265</v>
      </c>
      <c r="C3" s="3">
        <v>3439315</v>
      </c>
      <c r="D3" s="3">
        <v>815866</v>
      </c>
      <c r="E3" s="3">
        <v>967006</v>
      </c>
      <c r="F3" s="3"/>
      <c r="G3" s="3"/>
      <c r="H3" s="3"/>
      <c r="I3" s="4">
        <f t="shared" si="0"/>
        <v>31678452</v>
      </c>
      <c r="J3" s="3"/>
      <c r="K3" s="3"/>
      <c r="L3" s="3">
        <v>31678452</v>
      </c>
      <c r="M3" s="3"/>
      <c r="N3" s="4">
        <f t="shared" si="1"/>
        <v>31678452</v>
      </c>
    </row>
    <row r="4" spans="1:14" x14ac:dyDescent="0.25">
      <c r="A4" s="16" t="s">
        <v>25</v>
      </c>
      <c r="B4" s="3"/>
      <c r="C4" s="3"/>
      <c r="D4" s="3">
        <v>5000000</v>
      </c>
      <c r="E4" s="3"/>
      <c r="F4" s="3"/>
      <c r="G4" s="3"/>
      <c r="H4" s="3"/>
      <c r="I4" s="4">
        <f t="shared" si="0"/>
        <v>5000000</v>
      </c>
      <c r="J4" s="3"/>
      <c r="K4" s="3"/>
      <c r="L4" s="3"/>
      <c r="M4" s="3">
        <v>5000000</v>
      </c>
      <c r="N4" s="4">
        <f t="shared" si="1"/>
        <v>5000000</v>
      </c>
    </row>
    <row r="5" spans="1:14" ht="39" x14ac:dyDescent="0.25">
      <c r="A5" s="17" t="s">
        <v>43</v>
      </c>
      <c r="B5" s="10">
        <v>-12000000</v>
      </c>
      <c r="C5" s="10">
        <v>-1560000</v>
      </c>
      <c r="D5" s="9">
        <v>10142000</v>
      </c>
      <c r="E5" s="3"/>
      <c r="F5" s="3"/>
      <c r="G5" s="3">
        <v>3118000</v>
      </c>
      <c r="H5" s="3">
        <v>300000</v>
      </c>
      <c r="I5" s="4">
        <f t="shared" si="0"/>
        <v>0</v>
      </c>
      <c r="J5" s="3"/>
      <c r="K5" s="3"/>
      <c r="L5" s="3"/>
      <c r="M5" s="3"/>
      <c r="N5" s="4">
        <f t="shared" si="1"/>
        <v>0</v>
      </c>
    </row>
    <row r="6" spans="1:14" x14ac:dyDescent="0.25">
      <c r="A6" s="16" t="s">
        <v>80</v>
      </c>
      <c r="B6" s="3">
        <v>34847000</v>
      </c>
      <c r="C6" s="3">
        <v>4816000</v>
      </c>
      <c r="D6" s="9">
        <v>1122000</v>
      </c>
      <c r="E6" s="3"/>
      <c r="F6" s="3"/>
      <c r="G6" s="3">
        <v>785000</v>
      </c>
      <c r="H6" s="3"/>
      <c r="I6" s="4">
        <f t="shared" si="0"/>
        <v>41570000</v>
      </c>
      <c r="J6" s="3"/>
      <c r="K6" s="3">
        <v>41570000</v>
      </c>
      <c r="L6" s="3"/>
      <c r="M6" s="3"/>
      <c r="N6" s="4">
        <f t="shared" si="1"/>
        <v>41570000</v>
      </c>
    </row>
    <row r="7" spans="1:14" x14ac:dyDescent="0.25">
      <c r="A7" s="34" t="s">
        <v>84</v>
      </c>
      <c r="B7" s="4">
        <f>SUM(B2:B6)</f>
        <v>916347265</v>
      </c>
      <c r="C7" s="4">
        <f t="shared" ref="C7:N7" si="2">SUM(C2:C6)</f>
        <v>130940315</v>
      </c>
      <c r="D7" s="4">
        <f t="shared" si="2"/>
        <v>123175866</v>
      </c>
      <c r="E7" s="4">
        <f t="shared" si="2"/>
        <v>967006</v>
      </c>
      <c r="F7" s="4">
        <f t="shared" si="2"/>
        <v>0</v>
      </c>
      <c r="G7" s="4">
        <f t="shared" si="2"/>
        <v>3903000</v>
      </c>
      <c r="H7" s="4">
        <f t="shared" si="2"/>
        <v>300000</v>
      </c>
      <c r="I7" s="4">
        <f t="shared" si="2"/>
        <v>1175633452</v>
      </c>
      <c r="J7" s="4">
        <f t="shared" si="2"/>
        <v>39000000</v>
      </c>
      <c r="K7" s="4">
        <f t="shared" si="2"/>
        <v>1063692000</v>
      </c>
      <c r="L7" s="4">
        <f t="shared" si="2"/>
        <v>31678452</v>
      </c>
      <c r="M7" s="4">
        <f t="shared" si="2"/>
        <v>41263000</v>
      </c>
      <c r="N7" s="4">
        <f t="shared" si="2"/>
        <v>1175633452</v>
      </c>
    </row>
    <row r="8" spans="1:14" ht="64.5" x14ac:dyDescent="0.25">
      <c r="A8" s="16" t="s">
        <v>88</v>
      </c>
      <c r="B8" s="3">
        <v>-21233642</v>
      </c>
      <c r="C8" s="3">
        <v>-2760373</v>
      </c>
      <c r="D8" s="9">
        <v>23994015</v>
      </c>
      <c r="E8" s="3"/>
      <c r="F8" s="3"/>
      <c r="G8" s="3"/>
      <c r="H8" s="3"/>
      <c r="I8" s="4">
        <f t="shared" si="0"/>
        <v>0</v>
      </c>
      <c r="J8" s="3"/>
      <c r="K8" s="3"/>
      <c r="L8" s="3"/>
      <c r="M8" s="3"/>
      <c r="N8" s="4">
        <f t="shared" si="1"/>
        <v>0</v>
      </c>
    </row>
    <row r="9" spans="1:14" x14ac:dyDescent="0.25">
      <c r="A9" s="16" t="s">
        <v>89</v>
      </c>
      <c r="B9" s="3">
        <v>463433</v>
      </c>
      <c r="C9" s="3">
        <v>153118</v>
      </c>
      <c r="D9" s="9">
        <v>527449</v>
      </c>
      <c r="E9" s="3"/>
      <c r="F9" s="3"/>
      <c r="G9" s="3"/>
      <c r="H9" s="3"/>
      <c r="I9" s="4">
        <f t="shared" si="0"/>
        <v>1144000</v>
      </c>
      <c r="J9" s="3"/>
      <c r="K9" s="28">
        <v>1144000</v>
      </c>
      <c r="L9" s="3"/>
      <c r="M9" s="3"/>
      <c r="N9" s="4">
        <f t="shared" si="1"/>
        <v>1144000</v>
      </c>
    </row>
    <row r="10" spans="1:14" x14ac:dyDescent="0.25">
      <c r="A10" s="16" t="s">
        <v>90</v>
      </c>
      <c r="B10" s="3"/>
      <c r="C10" s="3"/>
      <c r="D10" s="9">
        <v>1355000</v>
      </c>
      <c r="E10" s="3"/>
      <c r="F10" s="3"/>
      <c r="G10" s="3"/>
      <c r="H10" s="3"/>
      <c r="I10" s="4">
        <f t="shared" si="0"/>
        <v>1355000</v>
      </c>
      <c r="J10" s="3"/>
      <c r="K10" s="28">
        <v>1355000</v>
      </c>
      <c r="L10" s="3"/>
      <c r="M10" s="3"/>
      <c r="N10" s="4">
        <f t="shared" si="1"/>
        <v>1355000</v>
      </c>
    </row>
    <row r="11" spans="1:14" x14ac:dyDescent="0.25">
      <c r="A11" s="16" t="s">
        <v>91</v>
      </c>
      <c r="B11" s="3"/>
      <c r="C11" s="3"/>
      <c r="D11" s="9">
        <v>22379967</v>
      </c>
      <c r="E11" s="3"/>
      <c r="F11" s="3"/>
      <c r="G11" s="3"/>
      <c r="H11" s="3"/>
      <c r="I11" s="4">
        <f t="shared" si="0"/>
        <v>22379967</v>
      </c>
      <c r="J11" s="3"/>
      <c r="K11" s="28"/>
      <c r="L11" s="3"/>
      <c r="M11" s="3">
        <v>22379967</v>
      </c>
      <c r="N11" s="4">
        <f t="shared" si="1"/>
        <v>22379967</v>
      </c>
    </row>
    <row r="12" spans="1:14" x14ac:dyDescent="0.25">
      <c r="A12" s="16"/>
      <c r="B12" s="3"/>
      <c r="C12" s="3"/>
      <c r="D12" s="9"/>
      <c r="E12" s="3"/>
      <c r="F12" s="3"/>
      <c r="G12" s="3"/>
      <c r="H12" s="3"/>
      <c r="I12" s="4">
        <f t="shared" si="0"/>
        <v>0</v>
      </c>
      <c r="J12" s="3"/>
      <c r="K12" s="28"/>
      <c r="L12" s="3"/>
      <c r="M12" s="3"/>
      <c r="N12" s="4">
        <f t="shared" si="1"/>
        <v>0</v>
      </c>
    </row>
    <row r="13" spans="1:14" x14ac:dyDescent="0.25">
      <c r="A13" s="16"/>
      <c r="B13" s="3"/>
      <c r="C13" s="3"/>
      <c r="D13" s="9"/>
      <c r="E13" s="3"/>
      <c r="F13" s="3"/>
      <c r="G13" s="3"/>
      <c r="H13" s="3"/>
      <c r="I13" s="4">
        <f t="shared" si="0"/>
        <v>0</v>
      </c>
      <c r="J13" s="3"/>
      <c r="K13" s="3"/>
      <c r="L13" s="3"/>
      <c r="M13" s="3"/>
      <c r="N13" s="4">
        <f t="shared" si="1"/>
        <v>0</v>
      </c>
    </row>
    <row r="14" spans="1:14" x14ac:dyDescent="0.25">
      <c r="A14" s="16"/>
      <c r="B14" s="3"/>
      <c r="C14" s="3"/>
      <c r="D14" s="9"/>
      <c r="E14" s="3"/>
      <c r="F14" s="3"/>
      <c r="G14" s="3"/>
      <c r="H14" s="3"/>
      <c r="I14" s="4">
        <f t="shared" si="0"/>
        <v>0</v>
      </c>
      <c r="J14" s="3"/>
      <c r="K14" s="3"/>
      <c r="L14" s="3"/>
      <c r="M14" s="3"/>
      <c r="N14" s="4">
        <f t="shared" si="1"/>
        <v>0</v>
      </c>
    </row>
    <row r="15" spans="1:14" x14ac:dyDescent="0.25">
      <c r="A15" s="23" t="s">
        <v>23</v>
      </c>
      <c r="B15" s="4">
        <f>SUM(B7:B14)</f>
        <v>895577056</v>
      </c>
      <c r="C15" s="4">
        <f t="shared" ref="C15:N15" si="3">SUM(C7:C14)</f>
        <v>128333060</v>
      </c>
      <c r="D15" s="4">
        <f t="shared" si="3"/>
        <v>171432297</v>
      </c>
      <c r="E15" s="4">
        <f t="shared" si="3"/>
        <v>967006</v>
      </c>
      <c r="F15" s="4">
        <f t="shared" si="3"/>
        <v>0</v>
      </c>
      <c r="G15" s="4">
        <f t="shared" si="3"/>
        <v>3903000</v>
      </c>
      <c r="H15" s="4">
        <f t="shared" si="3"/>
        <v>300000</v>
      </c>
      <c r="I15" s="4">
        <f t="shared" si="3"/>
        <v>1200512419</v>
      </c>
      <c r="J15" s="4">
        <f t="shared" si="3"/>
        <v>39000000</v>
      </c>
      <c r="K15" s="4">
        <f t="shared" si="3"/>
        <v>1066191000</v>
      </c>
      <c r="L15" s="4">
        <f t="shared" si="3"/>
        <v>31678452</v>
      </c>
      <c r="M15" s="4">
        <f t="shared" si="3"/>
        <v>63642967</v>
      </c>
      <c r="N15" s="4">
        <f t="shared" si="3"/>
        <v>1200512419</v>
      </c>
    </row>
    <row r="16" spans="1:14" x14ac:dyDescent="0.25">
      <c r="A16" s="11"/>
      <c r="B16" s="15"/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>&amp;CIntézményi előirányzat változás 2022.01.-11. hó (Ft)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view="pageLayout" topLeftCell="A4" zoomScaleNormal="100" workbookViewId="0">
      <selection activeCell="B8" sqref="B8"/>
    </sheetView>
  </sheetViews>
  <sheetFormatPr defaultRowHeight="15" x14ac:dyDescent="0.25"/>
  <cols>
    <col min="1" max="1" width="26.5703125" customWidth="1"/>
    <col min="2" max="4" width="11.140625" bestFit="1" customWidth="1"/>
    <col min="5" max="5" width="12.5703125" customWidth="1"/>
    <col min="6" max="6" width="10.7109375" customWidth="1"/>
    <col min="7" max="7" width="12.5703125" bestFit="1" customWidth="1"/>
    <col min="8" max="8" width="12" customWidth="1"/>
    <col min="9" max="9" width="13.7109375" bestFit="1" customWidth="1"/>
    <col min="10" max="10" width="13.140625" bestFit="1" customWidth="1"/>
    <col min="12" max="12" width="10.140625" bestFit="1" customWidth="1"/>
    <col min="13" max="13" width="11" bestFit="1" customWidth="1"/>
    <col min="14" max="14" width="14.5703125" bestFit="1" customWidth="1"/>
  </cols>
  <sheetData>
    <row r="1" spans="1:14" ht="38.25" x14ac:dyDescent="0.25">
      <c r="A1" s="2" t="s">
        <v>24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5" t="s">
        <v>14</v>
      </c>
      <c r="B2" s="9">
        <v>543078966</v>
      </c>
      <c r="C2" s="9">
        <v>86160817</v>
      </c>
      <c r="D2" s="9">
        <v>54610657</v>
      </c>
      <c r="E2" s="9"/>
      <c r="F2" s="9"/>
      <c r="G2" s="9">
        <v>2194560</v>
      </c>
      <c r="H2" s="9"/>
      <c r="I2" s="4">
        <f>SUM(B2:H2)</f>
        <v>686045000</v>
      </c>
      <c r="J2" s="9"/>
      <c r="K2" s="9"/>
      <c r="L2" s="9"/>
      <c r="M2" s="9">
        <v>686045000</v>
      </c>
      <c r="N2" s="4">
        <f>SUM(J2:M2)</f>
        <v>686045000</v>
      </c>
    </row>
    <row r="3" spans="1:14" x14ac:dyDescent="0.25">
      <c r="A3" s="8" t="s">
        <v>22</v>
      </c>
      <c r="B3" s="9">
        <v>924126</v>
      </c>
      <c r="C3" s="9">
        <v>129311</v>
      </c>
      <c r="D3" s="9">
        <v>1000</v>
      </c>
      <c r="E3" s="9">
        <v>5441651</v>
      </c>
      <c r="F3" s="9"/>
      <c r="G3" s="9"/>
      <c r="H3" s="9"/>
      <c r="I3" s="4">
        <f>SUM(B3:H3)</f>
        <v>6496088</v>
      </c>
      <c r="J3" s="9"/>
      <c r="K3" s="9"/>
      <c r="L3" s="9">
        <v>6496088</v>
      </c>
      <c r="M3" s="22"/>
      <c r="N3" s="4">
        <f>SUM(J3:M3)</f>
        <v>6496088</v>
      </c>
    </row>
    <row r="4" spans="1:14" ht="26.25" x14ac:dyDescent="0.25">
      <c r="A4" s="17" t="s">
        <v>30</v>
      </c>
      <c r="B4" s="9"/>
      <c r="C4" s="9"/>
      <c r="D4" s="9">
        <v>408305</v>
      </c>
      <c r="E4" s="9"/>
      <c r="F4" s="9"/>
      <c r="G4" s="9"/>
      <c r="H4" s="9"/>
      <c r="I4" s="4">
        <f>SUM(B4:H4)</f>
        <v>408305</v>
      </c>
      <c r="J4" s="9"/>
      <c r="K4" s="9"/>
      <c r="L4" s="9"/>
      <c r="M4" s="19">
        <v>408305</v>
      </c>
      <c r="N4" s="4">
        <f>SUM(J4:M4)</f>
        <v>408305</v>
      </c>
    </row>
    <row r="5" spans="1:14" ht="28.35" customHeight="1" x14ac:dyDescent="0.25">
      <c r="A5" s="24" t="s">
        <v>45</v>
      </c>
      <c r="B5" s="19"/>
      <c r="C5" s="19"/>
      <c r="D5" s="19">
        <v>186000</v>
      </c>
      <c r="E5" s="19"/>
      <c r="F5" s="19"/>
      <c r="G5" s="19"/>
      <c r="H5" s="19"/>
      <c r="I5" s="20">
        <f t="shared" ref="I5:I23" si="0">SUM(B5:H5)</f>
        <v>186000</v>
      </c>
      <c r="J5" s="19"/>
      <c r="K5" s="19"/>
      <c r="L5" s="19"/>
      <c r="M5" s="19">
        <v>186000</v>
      </c>
      <c r="N5" s="20">
        <f t="shared" ref="N5:N23" si="1">SUM(J5:M5)</f>
        <v>186000</v>
      </c>
    </row>
    <row r="6" spans="1:14" ht="26.25" x14ac:dyDescent="0.25">
      <c r="A6" s="16" t="s">
        <v>46</v>
      </c>
      <c r="B6" s="19"/>
      <c r="C6" s="19"/>
      <c r="D6" s="19">
        <v>255000</v>
      </c>
      <c r="E6" s="19"/>
      <c r="F6" s="20"/>
      <c r="G6" s="19"/>
      <c r="H6" s="19"/>
      <c r="I6" s="20">
        <f t="shared" si="0"/>
        <v>255000</v>
      </c>
      <c r="J6" s="20"/>
      <c r="K6" s="20"/>
      <c r="L6" s="19"/>
      <c r="M6" s="19">
        <v>255000</v>
      </c>
      <c r="N6" s="20">
        <f t="shared" si="1"/>
        <v>255000</v>
      </c>
    </row>
    <row r="7" spans="1:14" x14ac:dyDescent="0.25">
      <c r="A7" s="30" t="s">
        <v>79</v>
      </c>
      <c r="B7" s="19"/>
      <c r="C7" s="19"/>
      <c r="D7" s="19">
        <v>1000000</v>
      </c>
      <c r="E7" s="19"/>
      <c r="F7" s="20"/>
      <c r="G7" s="19"/>
      <c r="H7" s="19"/>
      <c r="I7" s="20">
        <f t="shared" si="0"/>
        <v>1000000</v>
      </c>
      <c r="J7" s="20"/>
      <c r="K7" s="20"/>
      <c r="L7" s="19"/>
      <c r="M7" s="19">
        <v>1000000</v>
      </c>
      <c r="N7" s="20">
        <f t="shared" si="1"/>
        <v>1000000</v>
      </c>
    </row>
    <row r="8" spans="1:14" ht="26.25" x14ac:dyDescent="0.25">
      <c r="A8" s="16" t="s">
        <v>47</v>
      </c>
      <c r="B8" s="19"/>
      <c r="C8" s="19"/>
      <c r="D8" s="19">
        <v>153500</v>
      </c>
      <c r="E8" s="19"/>
      <c r="F8" s="20"/>
      <c r="G8" s="19"/>
      <c r="H8" s="19"/>
      <c r="I8" s="20">
        <f t="shared" si="0"/>
        <v>153500</v>
      </c>
      <c r="J8" s="19">
        <v>153500</v>
      </c>
      <c r="K8" s="20"/>
      <c r="L8" s="19"/>
      <c r="M8" s="19"/>
      <c r="N8" s="20">
        <f t="shared" si="1"/>
        <v>153500</v>
      </c>
    </row>
    <row r="9" spans="1:14" ht="51.75" x14ac:dyDescent="0.25">
      <c r="A9" s="16" t="s">
        <v>48</v>
      </c>
      <c r="B9" s="19"/>
      <c r="C9" s="19"/>
      <c r="D9" s="19">
        <f>2194560-715274</f>
        <v>1479286</v>
      </c>
      <c r="E9" s="19"/>
      <c r="F9" s="20"/>
      <c r="G9" s="19">
        <f>-2194560+715274</f>
        <v>-1479286</v>
      </c>
      <c r="H9" s="19"/>
      <c r="I9" s="20">
        <f t="shared" si="0"/>
        <v>0</v>
      </c>
      <c r="J9" s="20"/>
      <c r="K9" s="20"/>
      <c r="L9" s="19"/>
      <c r="M9" s="19"/>
      <c r="N9" s="20">
        <f t="shared" si="1"/>
        <v>0</v>
      </c>
    </row>
    <row r="10" spans="1:14" ht="26.25" x14ac:dyDescent="0.25">
      <c r="A10" s="16" t="s">
        <v>49</v>
      </c>
      <c r="B10" s="19">
        <v>-1857278</v>
      </c>
      <c r="C10" s="19">
        <v>1857278</v>
      </c>
      <c r="D10" s="19"/>
      <c r="E10" s="19"/>
      <c r="F10" s="20"/>
      <c r="G10" s="19"/>
      <c r="H10" s="19"/>
      <c r="I10" s="20">
        <f t="shared" si="0"/>
        <v>0</v>
      </c>
      <c r="J10" s="20"/>
      <c r="K10" s="20"/>
      <c r="L10" s="19"/>
      <c r="M10" s="19"/>
      <c r="N10" s="20">
        <f t="shared" si="1"/>
        <v>0</v>
      </c>
    </row>
    <row r="11" spans="1:14" x14ac:dyDescent="0.25">
      <c r="A11" s="27" t="s">
        <v>78</v>
      </c>
      <c r="B11" s="19"/>
      <c r="C11" s="19"/>
      <c r="D11" s="19"/>
      <c r="E11" s="20"/>
      <c r="F11" s="20"/>
      <c r="G11" s="19">
        <v>1700000</v>
      </c>
      <c r="H11" s="19"/>
      <c r="I11" s="20">
        <f t="shared" si="0"/>
        <v>1700000</v>
      </c>
      <c r="J11" s="20"/>
      <c r="K11" s="19"/>
      <c r="L11" s="20"/>
      <c r="M11" s="19">
        <v>1700000</v>
      </c>
      <c r="N11" s="20">
        <f t="shared" si="1"/>
        <v>1700000</v>
      </c>
    </row>
    <row r="12" spans="1:14" x14ac:dyDescent="0.25">
      <c r="A12" s="34" t="s">
        <v>84</v>
      </c>
      <c r="B12" s="20">
        <f>SUM(B2:B11)</f>
        <v>542145814</v>
      </c>
      <c r="C12" s="20">
        <f t="shared" ref="C12:N12" si="2">SUM(C2:C11)</f>
        <v>88147406</v>
      </c>
      <c r="D12" s="20">
        <f t="shared" si="2"/>
        <v>58093748</v>
      </c>
      <c r="E12" s="20">
        <f t="shared" si="2"/>
        <v>5441651</v>
      </c>
      <c r="F12" s="20">
        <f t="shared" si="2"/>
        <v>0</v>
      </c>
      <c r="G12" s="20">
        <f t="shared" si="2"/>
        <v>2415274</v>
      </c>
      <c r="H12" s="20">
        <f t="shared" si="2"/>
        <v>0</v>
      </c>
      <c r="I12" s="20">
        <f t="shared" si="2"/>
        <v>696243893</v>
      </c>
      <c r="J12" s="20">
        <f t="shared" si="2"/>
        <v>153500</v>
      </c>
      <c r="K12" s="20">
        <f t="shared" si="2"/>
        <v>0</v>
      </c>
      <c r="L12" s="20">
        <f t="shared" si="2"/>
        <v>6496088</v>
      </c>
      <c r="M12" s="20">
        <f t="shared" si="2"/>
        <v>689594305</v>
      </c>
      <c r="N12" s="20">
        <f t="shared" si="2"/>
        <v>696243893</v>
      </c>
    </row>
    <row r="13" spans="1:14" x14ac:dyDescent="0.25">
      <c r="A13" s="33" t="s">
        <v>116</v>
      </c>
      <c r="B13" s="35"/>
      <c r="C13" s="35"/>
      <c r="D13" s="36">
        <v>400000</v>
      </c>
      <c r="E13" s="35"/>
      <c r="F13" s="35"/>
      <c r="G13" s="36">
        <v>600000</v>
      </c>
      <c r="H13" s="35"/>
      <c r="I13" s="35">
        <f>SUM(B13:H13)</f>
        <v>1000000</v>
      </c>
      <c r="J13" s="35"/>
      <c r="K13" s="35"/>
      <c r="L13" s="35"/>
      <c r="M13" s="36">
        <v>1000000</v>
      </c>
      <c r="N13" s="20">
        <f>SUM(J13:M13)</f>
        <v>1000000</v>
      </c>
    </row>
    <row r="14" spans="1:14" x14ac:dyDescent="0.25">
      <c r="A14" s="17" t="s">
        <v>85</v>
      </c>
      <c r="B14" s="20"/>
      <c r="C14" s="20"/>
      <c r="D14" s="19">
        <v>600000</v>
      </c>
      <c r="E14" s="20"/>
      <c r="F14" s="20"/>
      <c r="G14" s="19"/>
      <c r="H14" s="20"/>
      <c r="I14" s="20">
        <f t="shared" ref="I14:I22" si="3">SUM(B14:H14)</f>
        <v>600000</v>
      </c>
      <c r="J14" s="20"/>
      <c r="K14" s="20"/>
      <c r="L14" s="20"/>
      <c r="M14" s="19">
        <v>600000</v>
      </c>
      <c r="N14" s="20">
        <f t="shared" ref="N14:N22" si="4">SUM(J14:M14)</f>
        <v>600000</v>
      </c>
    </row>
    <row r="15" spans="1:14" ht="26.25" x14ac:dyDescent="0.25">
      <c r="A15" s="17" t="s">
        <v>87</v>
      </c>
      <c r="B15" s="20"/>
      <c r="C15" s="20"/>
      <c r="D15" s="19">
        <v>525510</v>
      </c>
      <c r="E15" s="20"/>
      <c r="F15" s="20"/>
      <c r="G15" s="35"/>
      <c r="H15" s="36"/>
      <c r="I15" s="20">
        <f t="shared" si="3"/>
        <v>525510</v>
      </c>
      <c r="J15" s="20"/>
      <c r="K15" s="20"/>
      <c r="L15" s="20"/>
      <c r="M15" s="19">
        <v>525510</v>
      </c>
      <c r="N15" s="20">
        <f t="shared" si="4"/>
        <v>525510</v>
      </c>
    </row>
    <row r="16" spans="1:14" x14ac:dyDescent="0.25">
      <c r="A16" s="17" t="s">
        <v>103</v>
      </c>
      <c r="B16" s="19">
        <v>-313670</v>
      </c>
      <c r="C16" s="20"/>
      <c r="D16" s="19">
        <v>313670</v>
      </c>
      <c r="E16" s="20"/>
      <c r="F16" s="20"/>
      <c r="G16" s="35"/>
      <c r="H16" s="36"/>
      <c r="I16" s="20">
        <f t="shared" si="3"/>
        <v>0</v>
      </c>
      <c r="J16" s="20"/>
      <c r="K16" s="20"/>
      <c r="L16" s="20"/>
      <c r="M16" s="19"/>
      <c r="N16" s="20">
        <f t="shared" si="4"/>
        <v>0</v>
      </c>
    </row>
    <row r="17" spans="1:14" ht="26.25" x14ac:dyDescent="0.25">
      <c r="A17" s="33" t="s">
        <v>92</v>
      </c>
      <c r="B17" s="35"/>
      <c r="C17" s="35"/>
      <c r="D17" s="36"/>
      <c r="E17" s="35"/>
      <c r="F17" s="35"/>
      <c r="G17" s="36">
        <v>8078000</v>
      </c>
      <c r="H17" s="36"/>
      <c r="I17" s="20">
        <f t="shared" si="3"/>
        <v>8078000</v>
      </c>
      <c r="J17" s="20"/>
      <c r="K17" s="20"/>
      <c r="L17" s="20"/>
      <c r="M17" s="19">
        <v>8078000</v>
      </c>
      <c r="N17" s="20">
        <f t="shared" si="4"/>
        <v>8078000</v>
      </c>
    </row>
    <row r="18" spans="1:14" x14ac:dyDescent="0.25">
      <c r="A18" s="17" t="s">
        <v>93</v>
      </c>
      <c r="B18" s="19"/>
      <c r="C18" s="19"/>
      <c r="D18" s="19">
        <v>219347</v>
      </c>
      <c r="E18" s="19"/>
      <c r="F18" s="19"/>
      <c r="G18" s="36"/>
      <c r="H18" s="36"/>
      <c r="I18" s="20">
        <f t="shared" si="3"/>
        <v>219347</v>
      </c>
      <c r="J18" s="19">
        <v>219347</v>
      </c>
      <c r="K18" s="20"/>
      <c r="L18" s="20"/>
      <c r="M18" s="19"/>
      <c r="N18" s="20">
        <f t="shared" si="4"/>
        <v>219347</v>
      </c>
    </row>
    <row r="19" spans="1:14" x14ac:dyDescent="0.25">
      <c r="A19" s="17" t="s">
        <v>94</v>
      </c>
      <c r="B19" s="19"/>
      <c r="C19" s="19"/>
      <c r="D19" s="19">
        <v>-58900</v>
      </c>
      <c r="E19" s="19"/>
      <c r="F19" s="19"/>
      <c r="G19" s="19">
        <v>58900</v>
      </c>
      <c r="H19" s="19"/>
      <c r="I19" s="20">
        <f t="shared" si="3"/>
        <v>0</v>
      </c>
      <c r="J19" s="19"/>
      <c r="K19" s="19"/>
      <c r="L19" s="19"/>
      <c r="M19" s="19"/>
      <c r="N19" s="20">
        <f t="shared" si="4"/>
        <v>0</v>
      </c>
    </row>
    <row r="20" spans="1:14" x14ac:dyDescent="0.25">
      <c r="A20" s="17" t="s">
        <v>95</v>
      </c>
      <c r="B20" s="19"/>
      <c r="C20" s="19"/>
      <c r="D20" s="19">
        <v>34380</v>
      </c>
      <c r="E20" s="19"/>
      <c r="F20" s="19"/>
      <c r="G20" s="19"/>
      <c r="H20" s="19"/>
      <c r="I20" s="20">
        <f t="shared" si="3"/>
        <v>34380</v>
      </c>
      <c r="J20" s="19">
        <v>34380</v>
      </c>
      <c r="K20" s="19"/>
      <c r="L20" s="19"/>
      <c r="M20" s="19"/>
      <c r="N20" s="20">
        <f t="shared" si="4"/>
        <v>34380</v>
      </c>
    </row>
    <row r="21" spans="1:14" x14ac:dyDescent="0.25">
      <c r="A21" s="17" t="s">
        <v>91</v>
      </c>
      <c r="B21" s="19"/>
      <c r="C21" s="19"/>
      <c r="D21" s="19">
        <v>18000000</v>
      </c>
      <c r="E21" s="19"/>
      <c r="F21" s="19"/>
      <c r="G21" s="19"/>
      <c r="H21" s="19"/>
      <c r="I21" s="20">
        <f t="shared" si="3"/>
        <v>18000000</v>
      </c>
      <c r="J21" s="19"/>
      <c r="K21" s="19"/>
      <c r="L21" s="19"/>
      <c r="M21" s="19">
        <v>18000000</v>
      </c>
      <c r="N21" s="20">
        <f t="shared" si="4"/>
        <v>18000000</v>
      </c>
    </row>
    <row r="22" spans="1:14" x14ac:dyDescent="0.25">
      <c r="A22" s="17"/>
      <c r="B22" s="19"/>
      <c r="C22" s="19"/>
      <c r="D22" s="19"/>
      <c r="E22" s="19"/>
      <c r="F22" s="19"/>
      <c r="G22" s="19"/>
      <c r="H22" s="19"/>
      <c r="I22" s="20">
        <f t="shared" si="3"/>
        <v>0</v>
      </c>
      <c r="J22" s="19"/>
      <c r="K22" s="19"/>
      <c r="L22" s="19"/>
      <c r="M22" s="19"/>
      <c r="N22" s="20">
        <f t="shared" si="4"/>
        <v>0</v>
      </c>
    </row>
    <row r="23" spans="1:14" x14ac:dyDescent="0.25">
      <c r="A23" s="16"/>
      <c r="B23" s="19"/>
      <c r="C23" s="19"/>
      <c r="D23" s="19"/>
      <c r="E23" s="19"/>
      <c r="F23" s="19"/>
      <c r="G23" s="19"/>
      <c r="H23" s="19"/>
      <c r="I23" s="20">
        <f t="shared" si="0"/>
        <v>0</v>
      </c>
      <c r="J23" s="19"/>
      <c r="K23" s="19"/>
      <c r="L23" s="19"/>
      <c r="M23" s="19"/>
      <c r="N23" s="20">
        <f t="shared" si="1"/>
        <v>0</v>
      </c>
    </row>
    <row r="24" spans="1:14" x14ac:dyDescent="0.25">
      <c r="A24" s="25" t="s">
        <v>23</v>
      </c>
      <c r="B24" s="20">
        <f>SUM(B12:B23)</f>
        <v>541832144</v>
      </c>
      <c r="C24" s="20">
        <f t="shared" ref="C24:N24" si="5">SUM(C12:C23)</f>
        <v>88147406</v>
      </c>
      <c r="D24" s="20">
        <f t="shared" si="5"/>
        <v>78127755</v>
      </c>
      <c r="E24" s="20">
        <f t="shared" si="5"/>
        <v>5441651</v>
      </c>
      <c r="F24" s="20">
        <f t="shared" si="5"/>
        <v>0</v>
      </c>
      <c r="G24" s="20">
        <f t="shared" si="5"/>
        <v>11152174</v>
      </c>
      <c r="H24" s="20">
        <f t="shared" si="5"/>
        <v>0</v>
      </c>
      <c r="I24" s="20">
        <f t="shared" si="5"/>
        <v>724701130</v>
      </c>
      <c r="J24" s="20">
        <f t="shared" si="5"/>
        <v>407227</v>
      </c>
      <c r="K24" s="20">
        <f t="shared" si="5"/>
        <v>0</v>
      </c>
      <c r="L24" s="20">
        <f t="shared" si="5"/>
        <v>6496088</v>
      </c>
      <c r="M24" s="20">
        <f t="shared" si="5"/>
        <v>717797815</v>
      </c>
      <c r="N24" s="20">
        <f t="shared" si="5"/>
        <v>724701130</v>
      </c>
    </row>
    <row r="25" spans="1:14" x14ac:dyDescent="0.25">
      <c r="B25" s="15"/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Header>&amp;CIntézményi előirányzat változás 2022.01.-11. hó (Ft)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view="pageLayout" topLeftCell="A7" zoomScaleNormal="100" workbookViewId="0">
      <selection activeCell="A31" sqref="A31:D31"/>
    </sheetView>
  </sheetViews>
  <sheetFormatPr defaultRowHeight="15" x14ac:dyDescent="0.25"/>
  <cols>
    <col min="1" max="1" width="29.140625" customWidth="1"/>
    <col min="2" max="2" width="10.5703125" bestFit="1" customWidth="1"/>
    <col min="3" max="3" width="10.28515625" bestFit="1" customWidth="1"/>
    <col min="4" max="4" width="11.28515625" bestFit="1" customWidth="1"/>
    <col min="5" max="5" width="12.5703125" customWidth="1"/>
    <col min="6" max="6" width="10.7109375" customWidth="1"/>
    <col min="7" max="7" width="12.7109375" bestFit="1" customWidth="1"/>
    <col min="8" max="8" width="10" customWidth="1"/>
    <col min="9" max="9" width="13.85546875" bestFit="1" customWidth="1"/>
    <col min="10" max="10" width="13.140625" bestFit="1" customWidth="1"/>
    <col min="11" max="11" width="9.85546875" bestFit="1" customWidth="1"/>
    <col min="12" max="12" width="11.140625" bestFit="1" customWidth="1"/>
    <col min="13" max="13" width="11" bestFit="1" customWidth="1"/>
    <col min="14" max="14" width="14.5703125" bestFit="1" customWidth="1"/>
  </cols>
  <sheetData>
    <row r="1" spans="1:14" ht="38.25" x14ac:dyDescent="0.25">
      <c r="A1" s="2" t="s">
        <v>15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5" t="s">
        <v>14</v>
      </c>
      <c r="B2" s="3">
        <v>88765146</v>
      </c>
      <c r="C2" s="3">
        <v>13016092</v>
      </c>
      <c r="D2" s="3">
        <v>238173762</v>
      </c>
      <c r="E2" s="3"/>
      <c r="F2" s="3"/>
      <c r="G2" s="3"/>
      <c r="H2" s="3"/>
      <c r="I2" s="4">
        <f>SUM(B2:H2)</f>
        <v>339955000</v>
      </c>
      <c r="J2" s="3">
        <v>40191000</v>
      </c>
      <c r="K2" s="3"/>
      <c r="L2" s="3"/>
      <c r="M2" s="3">
        <v>299764000</v>
      </c>
      <c r="N2" s="4">
        <f>SUM(J2:M2)</f>
        <v>339955000</v>
      </c>
    </row>
    <row r="3" spans="1:14" x14ac:dyDescent="0.25">
      <c r="A3" s="8" t="s">
        <v>22</v>
      </c>
      <c r="B3" s="3">
        <v>2083309</v>
      </c>
      <c r="C3" s="3">
        <v>328733</v>
      </c>
      <c r="D3" s="3">
        <f>12702586+3710</f>
        <v>12706296</v>
      </c>
      <c r="E3" s="3">
        <v>14011799</v>
      </c>
      <c r="F3" s="3"/>
      <c r="G3" s="3">
        <v>1828800</v>
      </c>
      <c r="H3" s="3"/>
      <c r="I3" s="4">
        <f t="shared" ref="I3:I27" si="0">SUM(B3:H3)</f>
        <v>30958937</v>
      </c>
      <c r="J3" s="3"/>
      <c r="K3" s="3"/>
      <c r="L3" s="3">
        <v>30958937</v>
      </c>
      <c r="M3" s="3"/>
      <c r="N3" s="4">
        <f t="shared" ref="N3:N27" si="1">SUM(J3:M3)</f>
        <v>30958937</v>
      </c>
    </row>
    <row r="4" spans="1:14" x14ac:dyDescent="0.25">
      <c r="A4" s="8" t="s">
        <v>29</v>
      </c>
      <c r="B4" s="3"/>
      <c r="C4" s="3"/>
      <c r="D4" s="3"/>
      <c r="E4" s="3"/>
      <c r="F4" s="3"/>
      <c r="G4" s="3">
        <v>295419</v>
      </c>
      <c r="H4" s="3">
        <v>1359281</v>
      </c>
      <c r="I4" s="4">
        <f t="shared" si="0"/>
        <v>1654700</v>
      </c>
      <c r="J4" s="3"/>
      <c r="K4" s="3"/>
      <c r="L4" s="3"/>
      <c r="M4" s="3">
        <v>1654700</v>
      </c>
      <c r="N4" s="4">
        <f t="shared" si="1"/>
        <v>1654700</v>
      </c>
    </row>
    <row r="5" spans="1:14" x14ac:dyDescent="0.25">
      <c r="A5" s="17" t="s">
        <v>36</v>
      </c>
      <c r="B5" s="10"/>
      <c r="C5" s="10"/>
      <c r="D5" s="10">
        <v>450000</v>
      </c>
      <c r="E5" s="10"/>
      <c r="F5" s="10"/>
      <c r="G5" s="10"/>
      <c r="H5" s="10"/>
      <c r="I5" s="4">
        <f t="shared" si="0"/>
        <v>450000</v>
      </c>
      <c r="J5" s="10"/>
      <c r="K5" s="10"/>
      <c r="L5" s="10"/>
      <c r="M5" s="10">
        <v>450000</v>
      </c>
      <c r="N5" s="4">
        <f t="shared" si="1"/>
        <v>450000</v>
      </c>
    </row>
    <row r="6" spans="1:14" x14ac:dyDescent="0.25">
      <c r="A6" s="17" t="s">
        <v>37</v>
      </c>
      <c r="B6" s="10"/>
      <c r="C6" s="10"/>
      <c r="D6" s="10">
        <v>1930400</v>
      </c>
      <c r="E6" s="10"/>
      <c r="F6" s="10"/>
      <c r="G6" s="10"/>
      <c r="H6" s="10"/>
      <c r="I6" s="4">
        <f t="shared" si="0"/>
        <v>1930400</v>
      </c>
      <c r="J6" s="10"/>
      <c r="K6" s="10"/>
      <c r="L6" s="10"/>
      <c r="M6" s="10">
        <v>1930400</v>
      </c>
      <c r="N6" s="4">
        <f t="shared" si="1"/>
        <v>1930400</v>
      </c>
    </row>
    <row r="7" spans="1:14" x14ac:dyDescent="0.25">
      <c r="A7" s="6" t="s">
        <v>61</v>
      </c>
      <c r="B7" s="10"/>
      <c r="C7" s="10"/>
      <c r="D7" s="10"/>
      <c r="E7" s="10"/>
      <c r="F7" s="10"/>
      <c r="G7" s="10">
        <v>1427000</v>
      </c>
      <c r="H7" s="10"/>
      <c r="I7" s="4">
        <f t="shared" si="0"/>
        <v>1427000</v>
      </c>
      <c r="J7" s="10"/>
      <c r="K7" s="10"/>
      <c r="L7" s="10"/>
      <c r="M7" s="10">
        <v>1427000</v>
      </c>
      <c r="N7" s="4">
        <f t="shared" si="1"/>
        <v>1427000</v>
      </c>
    </row>
    <row r="8" spans="1:14" x14ac:dyDescent="0.25">
      <c r="A8" s="31" t="s">
        <v>62</v>
      </c>
      <c r="B8" s="10"/>
      <c r="C8" s="10"/>
      <c r="D8" s="10">
        <v>6641500</v>
      </c>
      <c r="E8" s="10"/>
      <c r="F8" s="10"/>
      <c r="G8" s="10"/>
      <c r="H8" s="10"/>
      <c r="I8" s="4">
        <f t="shared" si="0"/>
        <v>6641500</v>
      </c>
      <c r="J8" s="10"/>
      <c r="K8" s="10"/>
      <c r="L8" s="10"/>
      <c r="M8" s="10">
        <v>6641500</v>
      </c>
      <c r="N8" s="4">
        <f t="shared" si="1"/>
        <v>6641500</v>
      </c>
    </row>
    <row r="9" spans="1:14" x14ac:dyDescent="0.25">
      <c r="A9" s="6" t="s">
        <v>68</v>
      </c>
      <c r="B9" s="10"/>
      <c r="C9" s="10"/>
      <c r="D9" s="10">
        <v>-5374493</v>
      </c>
      <c r="E9" s="10"/>
      <c r="F9" s="10"/>
      <c r="G9" s="10">
        <v>5374493</v>
      </c>
      <c r="H9" s="10"/>
      <c r="I9" s="4">
        <f t="shared" si="0"/>
        <v>0</v>
      </c>
      <c r="J9" s="10"/>
      <c r="K9" s="10"/>
      <c r="L9" s="10"/>
      <c r="M9" s="10"/>
      <c r="N9" s="4">
        <f t="shared" si="1"/>
        <v>0</v>
      </c>
    </row>
    <row r="10" spans="1:14" x14ac:dyDescent="0.25">
      <c r="A10" s="6" t="s">
        <v>69</v>
      </c>
      <c r="B10" s="10">
        <v>10131600</v>
      </c>
      <c r="C10" s="10">
        <v>1317108</v>
      </c>
      <c r="D10" s="10"/>
      <c r="E10" s="10"/>
      <c r="F10" s="10"/>
      <c r="G10" s="10"/>
      <c r="H10" s="10"/>
      <c r="I10" s="4">
        <f t="shared" si="0"/>
        <v>11448708</v>
      </c>
      <c r="J10" s="10"/>
      <c r="K10" s="10">
        <v>11448708</v>
      </c>
      <c r="L10" s="10"/>
      <c r="M10" s="10"/>
      <c r="N10" s="4">
        <f t="shared" si="1"/>
        <v>11448708</v>
      </c>
    </row>
    <row r="11" spans="1:14" x14ac:dyDescent="0.25">
      <c r="A11" s="6" t="s">
        <v>70</v>
      </c>
      <c r="B11" s="10">
        <v>-5328400</v>
      </c>
      <c r="C11" s="10">
        <v>-692692</v>
      </c>
      <c r="D11" s="10"/>
      <c r="E11" s="10"/>
      <c r="F11" s="10"/>
      <c r="G11" s="10"/>
      <c r="H11" s="10"/>
      <c r="I11" s="4">
        <f t="shared" si="0"/>
        <v>-6021092</v>
      </c>
      <c r="J11" s="10"/>
      <c r="K11" s="10"/>
      <c r="L11" s="10"/>
      <c r="M11" s="10">
        <v>-6021092</v>
      </c>
      <c r="N11" s="4">
        <f t="shared" si="1"/>
        <v>-6021092</v>
      </c>
    </row>
    <row r="12" spans="1:14" x14ac:dyDescent="0.25">
      <c r="A12" s="6" t="s">
        <v>71</v>
      </c>
      <c r="B12" s="10"/>
      <c r="C12" s="10"/>
      <c r="D12" s="10">
        <v>650374</v>
      </c>
      <c r="E12" s="10"/>
      <c r="F12" s="10"/>
      <c r="G12" s="10"/>
      <c r="H12" s="10"/>
      <c r="I12" s="4">
        <f t="shared" si="0"/>
        <v>650374</v>
      </c>
      <c r="J12" s="10">
        <v>650374</v>
      </c>
      <c r="K12" s="10"/>
      <c r="L12" s="10"/>
      <c r="M12" s="10"/>
      <c r="N12" s="4">
        <f t="shared" si="1"/>
        <v>650374</v>
      </c>
    </row>
    <row r="13" spans="1:14" x14ac:dyDescent="0.25">
      <c r="A13" s="6" t="s">
        <v>58</v>
      </c>
      <c r="B13" s="10">
        <v>-353261</v>
      </c>
      <c r="C13" s="10">
        <v>353261</v>
      </c>
      <c r="D13" s="10"/>
      <c r="E13" s="10"/>
      <c r="F13" s="10"/>
      <c r="G13" s="10"/>
      <c r="H13" s="10"/>
      <c r="I13" s="4">
        <f t="shared" si="0"/>
        <v>0</v>
      </c>
      <c r="J13" s="10"/>
      <c r="K13" s="10"/>
      <c r="L13" s="10"/>
      <c r="M13" s="10"/>
      <c r="N13" s="4">
        <f t="shared" si="1"/>
        <v>0</v>
      </c>
    </row>
    <row r="14" spans="1:14" x14ac:dyDescent="0.25">
      <c r="A14" s="14" t="s">
        <v>81</v>
      </c>
      <c r="B14" s="10"/>
      <c r="C14" s="10"/>
      <c r="D14" s="10"/>
      <c r="E14" s="10"/>
      <c r="F14" s="10"/>
      <c r="G14" s="10"/>
      <c r="H14" s="10"/>
      <c r="I14" s="4">
        <f t="shared" si="0"/>
        <v>0</v>
      </c>
      <c r="J14" s="10">
        <v>-2350000</v>
      </c>
      <c r="K14" s="10">
        <v>2350000</v>
      </c>
      <c r="L14" s="10"/>
      <c r="M14" s="10"/>
      <c r="N14" s="4">
        <f t="shared" si="1"/>
        <v>0</v>
      </c>
    </row>
    <row r="15" spans="1:14" x14ac:dyDescent="0.25">
      <c r="A15" s="34" t="s">
        <v>84</v>
      </c>
      <c r="B15" s="7">
        <f t="shared" ref="B15:N15" si="2">SUM(B2:B14)</f>
        <v>95298394</v>
      </c>
      <c r="C15" s="7">
        <f t="shared" si="2"/>
        <v>14322502</v>
      </c>
      <c r="D15" s="7">
        <f t="shared" si="2"/>
        <v>255177839</v>
      </c>
      <c r="E15" s="7">
        <f t="shared" si="2"/>
        <v>14011799</v>
      </c>
      <c r="F15" s="7">
        <f t="shared" si="2"/>
        <v>0</v>
      </c>
      <c r="G15" s="7">
        <f t="shared" si="2"/>
        <v>8925712</v>
      </c>
      <c r="H15" s="7">
        <f t="shared" si="2"/>
        <v>1359281</v>
      </c>
      <c r="I15" s="7">
        <f t="shared" si="2"/>
        <v>389095527</v>
      </c>
      <c r="J15" s="7">
        <f t="shared" si="2"/>
        <v>38491374</v>
      </c>
      <c r="K15" s="7">
        <f t="shared" si="2"/>
        <v>13798708</v>
      </c>
      <c r="L15" s="7">
        <f t="shared" si="2"/>
        <v>30958937</v>
      </c>
      <c r="M15" s="7">
        <f t="shared" si="2"/>
        <v>305846508</v>
      </c>
      <c r="N15" s="7">
        <f t="shared" si="2"/>
        <v>389095527</v>
      </c>
    </row>
    <row r="16" spans="1:14" ht="26.25" x14ac:dyDescent="0.25">
      <c r="A16" s="17" t="s">
        <v>96</v>
      </c>
      <c r="B16" s="13"/>
      <c r="C16" s="13"/>
      <c r="D16" s="13"/>
      <c r="E16" s="13"/>
      <c r="F16" s="13"/>
      <c r="G16" s="13"/>
      <c r="H16" s="13"/>
      <c r="I16" s="7">
        <f>SUM(B16:H16)</f>
        <v>0</v>
      </c>
      <c r="J16" s="13">
        <v>-7300000</v>
      </c>
      <c r="K16" s="13">
        <v>7300000</v>
      </c>
      <c r="L16" s="13"/>
      <c r="M16" s="13"/>
      <c r="N16" s="7">
        <f>SUM(J16:M16)</f>
        <v>0</v>
      </c>
    </row>
    <row r="17" spans="1:14" ht="26.25" x14ac:dyDescent="0.25">
      <c r="A17" s="17" t="s">
        <v>99</v>
      </c>
      <c r="B17" s="13"/>
      <c r="C17" s="13"/>
      <c r="D17" s="13">
        <f>3059+217001</f>
        <v>220060</v>
      </c>
      <c r="E17" s="13"/>
      <c r="F17" s="13"/>
      <c r="G17" s="13"/>
      <c r="H17" s="13"/>
      <c r="I17" s="7">
        <f t="shared" ref="I17:I25" si="3">SUM(B17:H17)</f>
        <v>220060</v>
      </c>
      <c r="J17" s="13">
        <f>3059+217001</f>
        <v>220060</v>
      </c>
      <c r="K17" s="13"/>
      <c r="L17" s="13"/>
      <c r="M17" s="13"/>
      <c r="N17" s="7">
        <f t="shared" ref="N17:N25" si="4">SUM(J17:M17)</f>
        <v>220060</v>
      </c>
    </row>
    <row r="18" spans="1:14" x14ac:dyDescent="0.25">
      <c r="A18" s="17" t="s">
        <v>97</v>
      </c>
      <c r="B18" s="13"/>
      <c r="C18" s="13"/>
      <c r="D18" s="13">
        <v>3000000</v>
      </c>
      <c r="E18" s="13"/>
      <c r="F18" s="13"/>
      <c r="G18" s="13"/>
      <c r="H18" s="13"/>
      <c r="I18" s="7">
        <f t="shared" si="3"/>
        <v>3000000</v>
      </c>
      <c r="J18" s="13"/>
      <c r="K18" s="13">
        <v>3000000</v>
      </c>
      <c r="L18" s="13"/>
      <c r="M18" s="13"/>
      <c r="N18" s="7">
        <f t="shared" si="4"/>
        <v>3000000</v>
      </c>
    </row>
    <row r="19" spans="1:14" x14ac:dyDescent="0.25">
      <c r="A19" s="17" t="s">
        <v>98</v>
      </c>
      <c r="B19" s="13"/>
      <c r="C19" s="13"/>
      <c r="D19" s="13">
        <v>600000</v>
      </c>
      <c r="E19" s="13"/>
      <c r="F19" s="13"/>
      <c r="G19" s="13"/>
      <c r="H19" s="13"/>
      <c r="I19" s="7">
        <f t="shared" si="3"/>
        <v>600000</v>
      </c>
      <c r="J19" s="13"/>
      <c r="K19" s="13">
        <v>600000</v>
      </c>
      <c r="L19" s="13"/>
      <c r="M19" s="13"/>
      <c r="N19" s="7">
        <f t="shared" si="4"/>
        <v>600000</v>
      </c>
    </row>
    <row r="20" spans="1:14" x14ac:dyDescent="0.25">
      <c r="A20" s="17" t="s">
        <v>71</v>
      </c>
      <c r="B20" s="13"/>
      <c r="C20" s="13"/>
      <c r="D20" s="13">
        <v>174732</v>
      </c>
      <c r="E20" s="13"/>
      <c r="F20" s="13"/>
      <c r="G20" s="13"/>
      <c r="H20" s="13"/>
      <c r="I20" s="7">
        <f t="shared" si="3"/>
        <v>174732</v>
      </c>
      <c r="J20" s="13">
        <v>174732</v>
      </c>
      <c r="K20" s="13"/>
      <c r="L20" s="13"/>
      <c r="M20" s="13"/>
      <c r="N20" s="7">
        <f t="shared" si="4"/>
        <v>174732</v>
      </c>
    </row>
    <row r="21" spans="1:14" x14ac:dyDescent="0.25">
      <c r="A21" s="17" t="s">
        <v>100</v>
      </c>
      <c r="B21" s="13"/>
      <c r="C21" s="13"/>
      <c r="D21" s="13">
        <v>-694683</v>
      </c>
      <c r="E21" s="13"/>
      <c r="F21" s="13"/>
      <c r="G21" s="13">
        <v>694683</v>
      </c>
      <c r="H21" s="13"/>
      <c r="I21" s="7">
        <f t="shared" si="3"/>
        <v>0</v>
      </c>
      <c r="J21" s="13"/>
      <c r="K21" s="13"/>
      <c r="L21" s="13"/>
      <c r="M21" s="13"/>
      <c r="N21" s="7">
        <f t="shared" si="4"/>
        <v>0</v>
      </c>
    </row>
    <row r="22" spans="1:14" x14ac:dyDescent="0.25">
      <c r="A22" s="17" t="s">
        <v>101</v>
      </c>
      <c r="B22" s="13"/>
      <c r="C22" s="13"/>
      <c r="D22" s="13">
        <v>-2149508</v>
      </c>
      <c r="E22" s="13"/>
      <c r="F22" s="13"/>
      <c r="G22" s="13"/>
      <c r="H22" s="13"/>
      <c r="I22" s="7">
        <f t="shared" si="3"/>
        <v>-2149508</v>
      </c>
      <c r="J22" s="13">
        <v>-2149508</v>
      </c>
      <c r="K22" s="13"/>
      <c r="L22" s="13"/>
      <c r="M22" s="13"/>
      <c r="N22" s="7">
        <f t="shared" si="4"/>
        <v>-2149508</v>
      </c>
    </row>
    <row r="23" spans="1:14" x14ac:dyDescent="0.25">
      <c r="A23" s="17" t="s">
        <v>102</v>
      </c>
      <c r="B23" s="13"/>
      <c r="C23" s="13"/>
      <c r="D23" s="13">
        <v>2884367</v>
      </c>
      <c r="E23" s="13"/>
      <c r="F23" s="13"/>
      <c r="G23" s="13"/>
      <c r="H23" s="13"/>
      <c r="I23" s="7">
        <f t="shared" si="3"/>
        <v>2884367</v>
      </c>
      <c r="J23" s="13">
        <v>2884367</v>
      </c>
      <c r="K23" s="13"/>
      <c r="L23" s="13"/>
      <c r="M23" s="13"/>
      <c r="N23" s="7">
        <f t="shared" si="4"/>
        <v>2884367</v>
      </c>
    </row>
    <row r="24" spans="1:14" x14ac:dyDescent="0.25">
      <c r="A24" s="17" t="s">
        <v>81</v>
      </c>
      <c r="B24" s="13"/>
      <c r="C24" s="13"/>
      <c r="D24" s="13"/>
      <c r="E24" s="13"/>
      <c r="F24" s="13"/>
      <c r="G24" s="13"/>
      <c r="H24" s="13"/>
      <c r="I24" s="7">
        <f t="shared" si="3"/>
        <v>0</v>
      </c>
      <c r="J24" s="13">
        <v>-100000</v>
      </c>
      <c r="K24" s="13">
        <v>100000</v>
      </c>
      <c r="L24" s="13"/>
      <c r="M24" s="13"/>
      <c r="N24" s="7">
        <f t="shared" si="4"/>
        <v>0</v>
      </c>
    </row>
    <row r="25" spans="1:14" x14ac:dyDescent="0.25">
      <c r="A25" s="17" t="s">
        <v>91</v>
      </c>
      <c r="B25" s="13"/>
      <c r="C25" s="13"/>
      <c r="D25" s="13">
        <v>6000000</v>
      </c>
      <c r="E25" s="13"/>
      <c r="F25" s="13"/>
      <c r="G25" s="13"/>
      <c r="H25" s="13"/>
      <c r="I25" s="7">
        <f t="shared" si="3"/>
        <v>6000000</v>
      </c>
      <c r="J25" s="13"/>
      <c r="K25" s="13"/>
      <c r="L25" s="13"/>
      <c r="M25" s="13">
        <v>6000000</v>
      </c>
      <c r="N25" s="7">
        <f t="shared" si="4"/>
        <v>6000000</v>
      </c>
    </row>
    <row r="26" spans="1:14" x14ac:dyDescent="0.25">
      <c r="A26" s="17"/>
      <c r="B26" s="13"/>
      <c r="C26" s="13"/>
      <c r="D26" s="13"/>
      <c r="E26" s="13"/>
      <c r="F26" s="13"/>
      <c r="G26" s="13"/>
      <c r="H26" s="13"/>
      <c r="I26" s="4">
        <f t="shared" si="0"/>
        <v>0</v>
      </c>
      <c r="J26" s="13"/>
      <c r="K26" s="13"/>
      <c r="L26" s="13"/>
      <c r="M26" s="13"/>
      <c r="N26" s="4">
        <f t="shared" si="1"/>
        <v>0</v>
      </c>
    </row>
    <row r="27" spans="1:14" x14ac:dyDescent="0.25">
      <c r="A27" s="14"/>
      <c r="B27" s="10"/>
      <c r="C27" s="10"/>
      <c r="D27" s="10"/>
      <c r="E27" s="10"/>
      <c r="F27" s="10"/>
      <c r="G27" s="10"/>
      <c r="H27" s="10"/>
      <c r="I27" s="4">
        <f t="shared" si="0"/>
        <v>0</v>
      </c>
      <c r="J27" s="13"/>
      <c r="K27" s="13"/>
      <c r="L27" s="13"/>
      <c r="M27" s="13"/>
      <c r="N27" s="4">
        <f t="shared" si="1"/>
        <v>0</v>
      </c>
    </row>
    <row r="28" spans="1:14" x14ac:dyDescent="0.25">
      <c r="A28" s="25" t="s">
        <v>23</v>
      </c>
      <c r="B28" s="7">
        <f>SUM(B15:B27)</f>
        <v>95298394</v>
      </c>
      <c r="C28" s="7">
        <f t="shared" ref="C28:N28" si="5">SUM(C15:C27)</f>
        <v>14322502</v>
      </c>
      <c r="D28" s="7">
        <f t="shared" si="5"/>
        <v>265212807</v>
      </c>
      <c r="E28" s="7">
        <f t="shared" si="5"/>
        <v>14011799</v>
      </c>
      <c r="F28" s="7">
        <f t="shared" si="5"/>
        <v>0</v>
      </c>
      <c r="G28" s="7">
        <f t="shared" si="5"/>
        <v>9620395</v>
      </c>
      <c r="H28" s="7">
        <f t="shared" si="5"/>
        <v>1359281</v>
      </c>
      <c r="I28" s="7">
        <f t="shared" si="5"/>
        <v>399825178</v>
      </c>
      <c r="J28" s="7">
        <f t="shared" si="5"/>
        <v>32221025</v>
      </c>
      <c r="K28" s="7">
        <f t="shared" si="5"/>
        <v>24798708</v>
      </c>
      <c r="L28" s="7">
        <f t="shared" si="5"/>
        <v>30958937</v>
      </c>
      <c r="M28" s="7">
        <f t="shared" si="5"/>
        <v>311846508</v>
      </c>
      <c r="N28" s="7">
        <f t="shared" si="5"/>
        <v>399825178</v>
      </c>
    </row>
    <row r="30" spans="1:14" x14ac:dyDescent="0.25">
      <c r="B30" s="15"/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Header>&amp;CIntézményi előirányzat változás 2022.01.-11.hó (Ft)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view="pageLayout" zoomScaleNormal="100" workbookViewId="0">
      <selection activeCell="A18" sqref="A18"/>
    </sheetView>
  </sheetViews>
  <sheetFormatPr defaultRowHeight="15" x14ac:dyDescent="0.25"/>
  <cols>
    <col min="1" max="1" width="24.5703125" bestFit="1" customWidth="1"/>
    <col min="2" max="2" width="10.140625" bestFit="1" customWidth="1"/>
    <col min="4" max="4" width="10.140625" bestFit="1" customWidth="1"/>
    <col min="5" max="5" width="12.5703125" customWidth="1"/>
    <col min="6" max="6" width="10.7109375" customWidth="1"/>
    <col min="7" max="7" width="12.5703125" bestFit="1" customWidth="1"/>
    <col min="8" max="8" width="10" customWidth="1"/>
    <col min="9" max="9" width="13.7109375" bestFit="1" customWidth="1"/>
    <col min="10" max="10" width="13.140625" bestFit="1" customWidth="1"/>
    <col min="13" max="13" width="11" bestFit="1" customWidth="1"/>
    <col min="14" max="14" width="14.5703125" bestFit="1" customWidth="1"/>
  </cols>
  <sheetData>
    <row r="1" spans="1:14" ht="38.25" x14ac:dyDescent="0.25">
      <c r="A1" s="1" t="s">
        <v>16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5" t="s">
        <v>14</v>
      </c>
      <c r="B2" s="3">
        <v>21624000</v>
      </c>
      <c r="C2" s="3">
        <v>2923000</v>
      </c>
      <c r="D2" s="3">
        <v>17564000</v>
      </c>
      <c r="E2" s="3"/>
      <c r="F2" s="3"/>
      <c r="G2" s="3"/>
      <c r="H2" s="3"/>
      <c r="I2" s="4">
        <f>SUM(B2:H2)</f>
        <v>42111000</v>
      </c>
      <c r="J2" s="3">
        <v>6000000</v>
      </c>
      <c r="K2" s="3"/>
      <c r="L2" s="3"/>
      <c r="M2" s="3">
        <v>36111000</v>
      </c>
      <c r="N2" s="4">
        <f>SUM(J2:M2)</f>
        <v>42111000</v>
      </c>
    </row>
    <row r="3" spans="1:14" x14ac:dyDescent="0.25">
      <c r="A3" s="8" t="s">
        <v>26</v>
      </c>
      <c r="B3" s="3">
        <v>254498</v>
      </c>
      <c r="C3" s="3">
        <v>33085</v>
      </c>
      <c r="D3" s="3">
        <f>157325+24438</f>
        <v>181763</v>
      </c>
      <c r="E3" s="3">
        <v>642258</v>
      </c>
      <c r="F3" s="3"/>
      <c r="G3" s="3"/>
      <c r="H3" s="3"/>
      <c r="I3" s="4">
        <f t="shared" ref="I3:I12" si="0">SUM(B3:H3)</f>
        <v>1111604</v>
      </c>
      <c r="J3" s="3"/>
      <c r="K3" s="3"/>
      <c r="L3" s="3">
        <v>1111604</v>
      </c>
      <c r="M3" s="3"/>
      <c r="N3" s="4">
        <f t="shared" ref="N3:N12" si="1">SUM(J3:M3)</f>
        <v>1111604</v>
      </c>
    </row>
    <row r="4" spans="1:14" x14ac:dyDescent="0.25">
      <c r="A4" s="17" t="s">
        <v>73</v>
      </c>
      <c r="B4" s="3"/>
      <c r="C4" s="3"/>
      <c r="D4" s="3"/>
      <c r="E4" s="3"/>
      <c r="F4" s="3"/>
      <c r="G4" s="3">
        <v>100000</v>
      </c>
      <c r="H4" s="3"/>
      <c r="I4" s="4">
        <f t="shared" si="0"/>
        <v>100000</v>
      </c>
      <c r="J4" s="3"/>
      <c r="K4" s="3"/>
      <c r="L4" s="3"/>
      <c r="M4" s="3">
        <v>100000</v>
      </c>
      <c r="N4" s="4">
        <f t="shared" si="1"/>
        <v>100000</v>
      </c>
    </row>
    <row r="5" spans="1:14" x14ac:dyDescent="0.25">
      <c r="A5" s="8" t="s">
        <v>72</v>
      </c>
      <c r="B5" s="3"/>
      <c r="C5" s="3"/>
      <c r="D5" s="3">
        <v>-132606</v>
      </c>
      <c r="E5" s="3"/>
      <c r="F5" s="3"/>
      <c r="G5" s="3">
        <v>132606</v>
      </c>
      <c r="H5" s="3"/>
      <c r="I5" s="4">
        <f t="shared" si="0"/>
        <v>0</v>
      </c>
      <c r="J5" s="3"/>
      <c r="K5" s="3"/>
      <c r="L5" s="3"/>
      <c r="M5" s="3"/>
      <c r="N5" s="4">
        <f t="shared" si="1"/>
        <v>0</v>
      </c>
    </row>
    <row r="6" spans="1:14" x14ac:dyDescent="0.25">
      <c r="A6" s="17" t="s">
        <v>44</v>
      </c>
      <c r="B6" s="3"/>
      <c r="C6" s="3"/>
      <c r="D6" s="3">
        <v>312000</v>
      </c>
      <c r="E6" s="3"/>
      <c r="F6" s="3"/>
      <c r="G6" s="3"/>
      <c r="H6" s="3"/>
      <c r="I6" s="4">
        <f t="shared" si="0"/>
        <v>312000</v>
      </c>
      <c r="J6" s="3"/>
      <c r="K6" s="3">
        <v>312000</v>
      </c>
      <c r="L6" s="3"/>
      <c r="M6" s="3"/>
      <c r="N6" s="4">
        <f t="shared" si="1"/>
        <v>312000</v>
      </c>
    </row>
    <row r="7" spans="1:14" x14ac:dyDescent="0.25">
      <c r="A7" s="34" t="s">
        <v>84</v>
      </c>
      <c r="B7" s="4">
        <f>SUM(B2:B6)</f>
        <v>21878498</v>
      </c>
      <c r="C7" s="4">
        <f t="shared" ref="C7:N7" si="2">SUM(C2:C6)</f>
        <v>2956085</v>
      </c>
      <c r="D7" s="4">
        <f t="shared" si="2"/>
        <v>17925157</v>
      </c>
      <c r="E7" s="4">
        <f t="shared" si="2"/>
        <v>642258</v>
      </c>
      <c r="F7" s="4">
        <f t="shared" si="2"/>
        <v>0</v>
      </c>
      <c r="G7" s="4">
        <f t="shared" si="2"/>
        <v>232606</v>
      </c>
      <c r="H7" s="4">
        <f t="shared" si="2"/>
        <v>0</v>
      </c>
      <c r="I7" s="4">
        <f t="shared" si="2"/>
        <v>43634604</v>
      </c>
      <c r="J7" s="4">
        <f t="shared" si="2"/>
        <v>6000000</v>
      </c>
      <c r="K7" s="4">
        <f t="shared" si="2"/>
        <v>312000</v>
      </c>
      <c r="L7" s="4">
        <f t="shared" si="2"/>
        <v>1111604</v>
      </c>
      <c r="M7" s="4">
        <f t="shared" si="2"/>
        <v>36211000</v>
      </c>
      <c r="N7" s="4">
        <f t="shared" si="2"/>
        <v>43634604</v>
      </c>
    </row>
    <row r="8" spans="1:14" ht="26.25" x14ac:dyDescent="0.25">
      <c r="A8" s="17" t="s">
        <v>86</v>
      </c>
      <c r="B8" s="3"/>
      <c r="C8" s="3"/>
      <c r="D8" s="3">
        <v>2211800</v>
      </c>
      <c r="E8" s="3"/>
      <c r="F8" s="3"/>
      <c r="G8" s="3"/>
      <c r="H8" s="3"/>
      <c r="I8" s="4">
        <f t="shared" si="0"/>
        <v>2211800</v>
      </c>
      <c r="J8" s="3"/>
      <c r="K8" s="3"/>
      <c r="L8" s="3"/>
      <c r="M8" s="3">
        <v>2211800</v>
      </c>
      <c r="N8" s="4">
        <f t="shared" si="1"/>
        <v>2211800</v>
      </c>
    </row>
    <row r="9" spans="1:14" x14ac:dyDescent="0.25">
      <c r="A9" s="17" t="s">
        <v>53</v>
      </c>
      <c r="B9" s="3">
        <v>-83000</v>
      </c>
      <c r="C9" s="3">
        <v>83000</v>
      </c>
      <c r="D9" s="3"/>
      <c r="E9" s="3"/>
      <c r="F9" s="3"/>
      <c r="G9" s="3"/>
      <c r="H9" s="3"/>
      <c r="I9" s="4">
        <f t="shared" si="0"/>
        <v>0</v>
      </c>
      <c r="J9" s="3"/>
      <c r="K9" s="3"/>
      <c r="L9" s="3"/>
      <c r="M9" s="3"/>
      <c r="N9" s="4">
        <f t="shared" si="1"/>
        <v>0</v>
      </c>
    </row>
    <row r="10" spans="1:14" x14ac:dyDescent="0.25">
      <c r="A10" s="17" t="s">
        <v>117</v>
      </c>
      <c r="B10" s="3">
        <v>-374863</v>
      </c>
      <c r="C10" s="3"/>
      <c r="D10" s="3">
        <v>374863</v>
      </c>
      <c r="E10" s="3"/>
      <c r="F10" s="3"/>
      <c r="G10" s="3"/>
      <c r="H10" s="3"/>
      <c r="I10" s="4">
        <f t="shared" si="0"/>
        <v>0</v>
      </c>
      <c r="J10" s="3"/>
      <c r="K10" s="3"/>
      <c r="L10" s="3"/>
      <c r="M10" s="3"/>
      <c r="N10" s="4">
        <f t="shared" si="1"/>
        <v>0</v>
      </c>
    </row>
    <row r="11" spans="1:14" x14ac:dyDescent="0.25">
      <c r="A11" s="17"/>
      <c r="B11" s="3"/>
      <c r="C11" s="3"/>
      <c r="D11" s="3"/>
      <c r="E11" s="3"/>
      <c r="F11" s="3"/>
      <c r="G11" s="3"/>
      <c r="H11" s="3"/>
      <c r="I11" s="4">
        <f t="shared" si="0"/>
        <v>0</v>
      </c>
      <c r="J11" s="3"/>
      <c r="K11" s="3"/>
      <c r="L11" s="3"/>
      <c r="M11" s="3"/>
      <c r="N11" s="4">
        <f t="shared" si="1"/>
        <v>0</v>
      </c>
    </row>
    <row r="12" spans="1:14" x14ac:dyDescent="0.25">
      <c r="A12" s="16"/>
      <c r="B12" s="3"/>
      <c r="C12" s="3"/>
      <c r="D12" s="3"/>
      <c r="E12" s="3"/>
      <c r="F12" s="3"/>
      <c r="G12" s="3"/>
      <c r="H12" s="3"/>
      <c r="I12" s="4">
        <f t="shared" si="0"/>
        <v>0</v>
      </c>
      <c r="J12" s="3"/>
      <c r="K12" s="3"/>
      <c r="L12" s="3"/>
      <c r="M12" s="3"/>
      <c r="N12" s="4">
        <f t="shared" si="1"/>
        <v>0</v>
      </c>
    </row>
    <row r="13" spans="1:14" x14ac:dyDescent="0.25">
      <c r="A13" s="25" t="s">
        <v>23</v>
      </c>
      <c r="B13" s="4">
        <f>SUM(B7:B12)</f>
        <v>21420635</v>
      </c>
      <c r="C13" s="4">
        <f t="shared" ref="C13:N13" si="3">SUM(C7:C12)</f>
        <v>3039085</v>
      </c>
      <c r="D13" s="4">
        <f t="shared" si="3"/>
        <v>20511820</v>
      </c>
      <c r="E13" s="4">
        <f t="shared" si="3"/>
        <v>642258</v>
      </c>
      <c r="F13" s="4">
        <f t="shared" si="3"/>
        <v>0</v>
      </c>
      <c r="G13" s="4">
        <f t="shared" si="3"/>
        <v>232606</v>
      </c>
      <c r="H13" s="4">
        <f t="shared" si="3"/>
        <v>0</v>
      </c>
      <c r="I13" s="4">
        <f t="shared" si="3"/>
        <v>45846404</v>
      </c>
      <c r="J13" s="4">
        <f t="shared" si="3"/>
        <v>6000000</v>
      </c>
      <c r="K13" s="4">
        <f t="shared" si="3"/>
        <v>312000</v>
      </c>
      <c r="L13" s="4">
        <f t="shared" si="3"/>
        <v>1111604</v>
      </c>
      <c r="M13" s="4">
        <f t="shared" si="3"/>
        <v>38422800</v>
      </c>
      <c r="N13" s="4">
        <f t="shared" si="3"/>
        <v>45846404</v>
      </c>
    </row>
    <row r="15" spans="1:14" x14ac:dyDescent="0.25">
      <c r="B15" s="15"/>
    </row>
  </sheetData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Header xml:space="preserve">&amp;CIntézményi előirányzat változás 2022.01.-11.hó (Ft)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view="pageLayout" topLeftCell="A7" zoomScaleNormal="100" workbookViewId="0">
      <selection activeCell="B17" sqref="B17"/>
    </sheetView>
  </sheetViews>
  <sheetFormatPr defaultRowHeight="15" x14ac:dyDescent="0.25"/>
  <cols>
    <col min="1" max="1" width="28.5703125" customWidth="1"/>
    <col min="2" max="2" width="12.7109375" bestFit="1" customWidth="1"/>
    <col min="3" max="4" width="11.140625" bestFit="1" customWidth="1"/>
    <col min="5" max="5" width="12.5703125" customWidth="1"/>
    <col min="6" max="6" width="10.7109375" customWidth="1"/>
    <col min="7" max="7" width="12.5703125" bestFit="1" customWidth="1"/>
    <col min="8" max="8" width="14.42578125" customWidth="1"/>
    <col min="9" max="9" width="10" customWidth="1"/>
    <col min="10" max="10" width="13.7109375" bestFit="1" customWidth="1"/>
    <col min="11" max="11" width="13.140625" bestFit="1" customWidth="1"/>
    <col min="12" max="12" width="10.140625" bestFit="1" customWidth="1"/>
    <col min="13" max="13" width="11.140625" bestFit="1" customWidth="1"/>
    <col min="14" max="14" width="11" bestFit="1" customWidth="1"/>
    <col min="15" max="15" width="14.5703125" bestFit="1" customWidth="1"/>
  </cols>
  <sheetData>
    <row r="1" spans="1:15" ht="38.25" x14ac:dyDescent="0.25">
      <c r="A1" s="2" t="s">
        <v>17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21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x14ac:dyDescent="0.25">
      <c r="A2" s="5" t="s">
        <v>14</v>
      </c>
      <c r="B2" s="3">
        <v>378713000</v>
      </c>
      <c r="C2" s="3">
        <v>54341000</v>
      </c>
      <c r="D2" s="3">
        <v>84638000</v>
      </c>
      <c r="E2" s="3"/>
      <c r="F2" s="3"/>
      <c r="G2" s="3">
        <v>12950000</v>
      </c>
      <c r="H2" s="3"/>
      <c r="I2" s="3">
        <v>500000</v>
      </c>
      <c r="J2" s="4">
        <f t="shared" ref="J2:J8" si="0">SUM(B2:I2)</f>
        <v>531142000</v>
      </c>
      <c r="K2" s="3">
        <v>37478000</v>
      </c>
      <c r="L2" s="3"/>
      <c r="M2" s="3"/>
      <c r="N2" s="3">
        <v>493664000</v>
      </c>
      <c r="O2" s="4">
        <f>SUM(K2:N2)</f>
        <v>531142000</v>
      </c>
    </row>
    <row r="3" spans="1:15" x14ac:dyDescent="0.25">
      <c r="A3" s="8" t="s">
        <v>22</v>
      </c>
      <c r="B3" s="3">
        <v>12200763</v>
      </c>
      <c r="C3" s="3">
        <v>1609349</v>
      </c>
      <c r="D3" s="3">
        <v>1635431</v>
      </c>
      <c r="E3" s="3">
        <v>10868928</v>
      </c>
      <c r="F3" s="3"/>
      <c r="G3" s="3">
        <f>190487</f>
        <v>190487</v>
      </c>
      <c r="H3" s="3">
        <v>6588563</v>
      </c>
      <c r="I3" s="3">
        <f>100000+2194728+24130+1214120</f>
        <v>3532978</v>
      </c>
      <c r="J3" s="4">
        <f t="shared" si="0"/>
        <v>36626499</v>
      </c>
      <c r="K3" s="3"/>
      <c r="L3" s="3"/>
      <c r="M3" s="3">
        <v>36626499</v>
      </c>
      <c r="N3" s="3"/>
      <c r="O3" s="4">
        <f t="shared" ref="O3:O22" si="1">SUM(K3:N3)</f>
        <v>36626499</v>
      </c>
    </row>
    <row r="4" spans="1:15" x14ac:dyDescent="0.25">
      <c r="A4" s="17" t="s">
        <v>33</v>
      </c>
      <c r="B4" s="3"/>
      <c r="C4" s="3"/>
      <c r="D4" s="3"/>
      <c r="E4" s="3"/>
      <c r="F4" s="3"/>
      <c r="G4" s="3">
        <f>-376911-206337</f>
        <v>-583248</v>
      </c>
      <c r="H4" s="3"/>
      <c r="I4" s="3">
        <f>376911+206337</f>
        <v>583248</v>
      </c>
      <c r="J4" s="4">
        <f t="shared" si="0"/>
        <v>0</v>
      </c>
      <c r="K4" s="3"/>
      <c r="L4" s="3"/>
      <c r="M4" s="3"/>
      <c r="N4" s="3"/>
      <c r="O4" s="4">
        <f t="shared" si="1"/>
        <v>0</v>
      </c>
    </row>
    <row r="5" spans="1:15" x14ac:dyDescent="0.25">
      <c r="A5" s="6" t="s">
        <v>34</v>
      </c>
      <c r="B5" s="10"/>
      <c r="C5" s="10"/>
      <c r="D5" s="3">
        <v>-119989</v>
      </c>
      <c r="E5" s="3"/>
      <c r="F5" s="3"/>
      <c r="G5" s="3">
        <v>119989</v>
      </c>
      <c r="H5" s="3"/>
      <c r="I5" s="3"/>
      <c r="J5" s="4">
        <f t="shared" si="0"/>
        <v>0</v>
      </c>
      <c r="K5" s="3"/>
      <c r="L5" s="3"/>
      <c r="M5" s="3"/>
      <c r="N5" s="3"/>
      <c r="O5" s="4">
        <f t="shared" si="1"/>
        <v>0</v>
      </c>
    </row>
    <row r="6" spans="1:15" x14ac:dyDescent="0.25">
      <c r="A6" s="16" t="s">
        <v>74</v>
      </c>
      <c r="B6" s="3">
        <v>8434142</v>
      </c>
      <c r="C6" s="28">
        <v>1157661</v>
      </c>
      <c r="D6" s="28">
        <v>1951596</v>
      </c>
      <c r="E6" s="3"/>
      <c r="F6" s="3"/>
      <c r="G6" s="3"/>
      <c r="H6" s="3"/>
      <c r="I6" s="3"/>
      <c r="J6" s="32">
        <f t="shared" si="0"/>
        <v>11543399</v>
      </c>
      <c r="K6" s="3"/>
      <c r="L6" s="3">
        <v>11543399</v>
      </c>
      <c r="M6" s="3"/>
      <c r="N6" s="3"/>
      <c r="O6" s="4">
        <f t="shared" si="1"/>
        <v>11543399</v>
      </c>
    </row>
    <row r="7" spans="1:15" x14ac:dyDescent="0.25">
      <c r="A7" s="16" t="s">
        <v>75</v>
      </c>
      <c r="B7" s="3">
        <v>16414118</v>
      </c>
      <c r="C7" s="28">
        <v>2133835</v>
      </c>
      <c r="D7" s="28">
        <v>950000</v>
      </c>
      <c r="E7" s="3"/>
      <c r="F7" s="3"/>
      <c r="G7" s="3"/>
      <c r="H7" s="3"/>
      <c r="I7" s="3"/>
      <c r="J7" s="32">
        <f t="shared" si="0"/>
        <v>19497953</v>
      </c>
      <c r="K7" s="3"/>
      <c r="L7" s="3">
        <v>19497953</v>
      </c>
      <c r="M7" s="3"/>
      <c r="N7" s="3"/>
      <c r="O7" s="4">
        <f t="shared" si="1"/>
        <v>19497953</v>
      </c>
    </row>
    <row r="8" spans="1:15" ht="26.25" x14ac:dyDescent="0.25">
      <c r="A8" s="17" t="s">
        <v>77</v>
      </c>
      <c r="B8" s="10"/>
      <c r="C8" s="10"/>
      <c r="D8" s="10">
        <f>-85000-4999-36500-60000-95540</f>
        <v>-282039</v>
      </c>
      <c r="E8" s="12"/>
      <c r="F8" s="10"/>
      <c r="G8" s="10">
        <f>85000+4999+36500+60000+95540</f>
        <v>282039</v>
      </c>
      <c r="H8" s="10"/>
      <c r="I8" s="10"/>
      <c r="J8" s="4">
        <f t="shared" si="0"/>
        <v>0</v>
      </c>
      <c r="K8" s="10"/>
      <c r="L8" s="10"/>
      <c r="M8" s="10"/>
      <c r="N8" s="10"/>
      <c r="O8" s="4">
        <f t="shared" si="1"/>
        <v>0</v>
      </c>
    </row>
    <row r="9" spans="1:15" x14ac:dyDescent="0.25">
      <c r="A9" s="21" t="s">
        <v>76</v>
      </c>
      <c r="B9" s="10">
        <f>101251-95000+1538</f>
        <v>7789</v>
      </c>
      <c r="C9" s="10">
        <f>-101251-38960-15748-1538</f>
        <v>-157497</v>
      </c>
      <c r="D9" s="10">
        <f>38960+15748+95000</f>
        <v>149708</v>
      </c>
      <c r="E9" s="15"/>
      <c r="F9" s="10"/>
      <c r="G9" s="10"/>
      <c r="H9" s="10"/>
      <c r="I9" s="10"/>
      <c r="J9" s="4">
        <f t="shared" ref="J9:J22" si="2">SUM(B9:I9)</f>
        <v>0</v>
      </c>
      <c r="K9" s="10"/>
      <c r="L9" s="10"/>
      <c r="M9" s="10"/>
      <c r="N9" s="10"/>
      <c r="O9" s="4">
        <f t="shared" si="1"/>
        <v>0</v>
      </c>
    </row>
    <row r="10" spans="1:15" ht="26.25" x14ac:dyDescent="0.25">
      <c r="A10" s="17" t="s">
        <v>42</v>
      </c>
      <c r="B10" s="13">
        <v>9323068</v>
      </c>
      <c r="C10" s="13">
        <v>1165482</v>
      </c>
      <c r="D10" s="13">
        <f>849859+21004</f>
        <v>870863</v>
      </c>
      <c r="E10" s="7"/>
      <c r="F10" s="7"/>
      <c r="G10" s="13"/>
      <c r="H10" s="13"/>
      <c r="I10" s="13"/>
      <c r="J10" s="4">
        <f>SUM(B10:I10)</f>
        <v>11359413</v>
      </c>
      <c r="K10" s="13"/>
      <c r="L10" s="13"/>
      <c r="M10" s="7"/>
      <c r="N10" s="13">
        <v>11359413</v>
      </c>
      <c r="O10" s="4">
        <f t="shared" ref="O10" si="3">SUM(K10:N10)</f>
        <v>11359413</v>
      </c>
    </row>
    <row r="11" spans="1:15" x14ac:dyDescent="0.25">
      <c r="A11" s="17" t="s">
        <v>40</v>
      </c>
      <c r="B11" s="13"/>
      <c r="C11" s="13"/>
      <c r="D11" s="13">
        <f>-314308</f>
        <v>-314308</v>
      </c>
      <c r="E11" s="7"/>
      <c r="F11" s="7"/>
      <c r="G11" s="13">
        <v>314308</v>
      </c>
      <c r="H11" s="13"/>
      <c r="I11" s="13"/>
      <c r="J11" s="4">
        <f t="shared" si="2"/>
        <v>0</v>
      </c>
      <c r="K11" s="13"/>
      <c r="L11" s="13"/>
      <c r="M11" s="7"/>
      <c r="N11" s="13"/>
      <c r="O11" s="4">
        <f t="shared" si="1"/>
        <v>0</v>
      </c>
    </row>
    <row r="12" spans="1:15" x14ac:dyDescent="0.25">
      <c r="A12" s="17" t="s">
        <v>41</v>
      </c>
      <c r="B12" s="13"/>
      <c r="C12" s="13"/>
      <c r="D12" s="13">
        <v>-342502</v>
      </c>
      <c r="E12" s="7"/>
      <c r="F12" s="7"/>
      <c r="G12" s="13">
        <v>342502</v>
      </c>
      <c r="H12" s="13"/>
      <c r="I12" s="13"/>
      <c r="J12" s="4">
        <f t="shared" si="2"/>
        <v>0</v>
      </c>
      <c r="K12" s="13"/>
      <c r="L12" s="13"/>
      <c r="M12" s="7"/>
      <c r="N12" s="13"/>
      <c r="O12" s="4">
        <f t="shared" si="1"/>
        <v>0</v>
      </c>
    </row>
    <row r="13" spans="1:15" x14ac:dyDescent="0.25">
      <c r="A13" s="33" t="s">
        <v>50</v>
      </c>
      <c r="B13" s="13"/>
      <c r="C13" s="13"/>
      <c r="D13" s="13">
        <v>505000</v>
      </c>
      <c r="E13" s="7"/>
      <c r="F13" s="7"/>
      <c r="G13" s="13"/>
      <c r="H13" s="13"/>
      <c r="I13" s="13"/>
      <c r="J13" s="4">
        <f t="shared" ref="J13:J21" si="4">SUM(B13:I13)</f>
        <v>505000</v>
      </c>
      <c r="K13" s="13">
        <v>505000</v>
      </c>
      <c r="L13" s="13"/>
      <c r="M13" s="7"/>
      <c r="N13" s="13"/>
      <c r="O13" s="4">
        <f t="shared" si="1"/>
        <v>505000</v>
      </c>
    </row>
    <row r="14" spans="1:15" x14ac:dyDescent="0.25">
      <c r="A14" s="34" t="s">
        <v>84</v>
      </c>
      <c r="B14" s="7">
        <f>SUM(B2:B13)</f>
        <v>425092880</v>
      </c>
      <c r="C14" s="7">
        <f t="shared" ref="C14:O14" si="5">SUM(C2:C13)</f>
        <v>60249830</v>
      </c>
      <c r="D14" s="7">
        <f t="shared" si="5"/>
        <v>89641760</v>
      </c>
      <c r="E14" s="7">
        <f t="shared" si="5"/>
        <v>10868928</v>
      </c>
      <c r="F14" s="7">
        <f t="shared" si="5"/>
        <v>0</v>
      </c>
      <c r="G14" s="7">
        <f t="shared" si="5"/>
        <v>13616077</v>
      </c>
      <c r="H14" s="7">
        <f t="shared" si="5"/>
        <v>6588563</v>
      </c>
      <c r="I14" s="7">
        <f t="shared" si="5"/>
        <v>4616226</v>
      </c>
      <c r="J14" s="7">
        <f t="shared" si="5"/>
        <v>610674264</v>
      </c>
      <c r="K14" s="7">
        <f t="shared" si="5"/>
        <v>37983000</v>
      </c>
      <c r="L14" s="7">
        <f t="shared" si="5"/>
        <v>31041352</v>
      </c>
      <c r="M14" s="7">
        <f t="shared" si="5"/>
        <v>36626499</v>
      </c>
      <c r="N14" s="7">
        <f t="shared" si="5"/>
        <v>505023413</v>
      </c>
      <c r="O14" s="7">
        <f t="shared" si="5"/>
        <v>610674264</v>
      </c>
    </row>
    <row r="15" spans="1:15" x14ac:dyDescent="0.25">
      <c r="A15" s="33" t="s">
        <v>82</v>
      </c>
      <c r="B15" s="13"/>
      <c r="C15" s="13"/>
      <c r="D15" s="13">
        <f>170223+117258+170223+117583+172495</f>
        <v>747782</v>
      </c>
      <c r="E15" s="7"/>
      <c r="F15" s="7"/>
      <c r="G15" s="13"/>
      <c r="H15" s="13"/>
      <c r="I15" s="13"/>
      <c r="J15" s="4">
        <f t="shared" si="4"/>
        <v>747782</v>
      </c>
      <c r="K15" s="13">
        <f>170223+117258+170223+117583+172495</f>
        <v>747782</v>
      </c>
      <c r="L15" s="13"/>
      <c r="M15" s="7"/>
      <c r="N15" s="13"/>
      <c r="O15" s="4">
        <f t="shared" si="1"/>
        <v>747782</v>
      </c>
    </row>
    <row r="16" spans="1:15" ht="26.25" x14ac:dyDescent="0.25">
      <c r="A16" s="33" t="s">
        <v>83</v>
      </c>
      <c r="B16" s="13"/>
      <c r="C16" s="13"/>
      <c r="D16" s="13">
        <v>904121</v>
      </c>
      <c r="E16" s="7"/>
      <c r="F16" s="7"/>
      <c r="G16" s="13"/>
      <c r="H16" s="13"/>
      <c r="I16" s="13"/>
      <c r="J16" s="4">
        <f t="shared" si="4"/>
        <v>904121</v>
      </c>
      <c r="K16" s="13"/>
      <c r="L16" s="13"/>
      <c r="M16" s="7"/>
      <c r="N16" s="13">
        <v>904121</v>
      </c>
      <c r="O16" s="4">
        <f t="shared" si="1"/>
        <v>904121</v>
      </c>
    </row>
    <row r="17" spans="1:15" ht="26.25" x14ac:dyDescent="0.25">
      <c r="A17" s="17" t="s">
        <v>118</v>
      </c>
      <c r="B17" s="13"/>
      <c r="C17" s="13"/>
      <c r="D17" s="13">
        <f>-25999-60000-75000-8389-8999</f>
        <v>-178387</v>
      </c>
      <c r="E17" s="7"/>
      <c r="F17" s="7"/>
      <c r="G17" s="13">
        <f>25999+60000+8389+8999+75000</f>
        <v>178387</v>
      </c>
      <c r="H17" s="13"/>
      <c r="I17" s="13"/>
      <c r="J17" s="4">
        <f t="shared" si="4"/>
        <v>0</v>
      </c>
      <c r="K17" s="13"/>
      <c r="L17" s="13"/>
      <c r="M17" s="7"/>
      <c r="N17" s="13"/>
      <c r="O17" s="4">
        <f t="shared" si="1"/>
        <v>0</v>
      </c>
    </row>
    <row r="18" spans="1:15" x14ac:dyDescent="0.25">
      <c r="A18" s="17" t="s">
        <v>114</v>
      </c>
      <c r="B18" s="13"/>
      <c r="C18" s="13"/>
      <c r="D18" s="13">
        <v>-44950</v>
      </c>
      <c r="E18" s="7"/>
      <c r="F18" s="7"/>
      <c r="G18" s="13">
        <v>44950</v>
      </c>
      <c r="H18" s="13"/>
      <c r="I18" s="13"/>
      <c r="J18" s="4">
        <f t="shared" si="4"/>
        <v>0</v>
      </c>
      <c r="K18" s="13"/>
      <c r="L18" s="13"/>
      <c r="M18" s="7"/>
      <c r="N18" s="13"/>
      <c r="O18" s="4"/>
    </row>
    <row r="19" spans="1:15" x14ac:dyDescent="0.25">
      <c r="A19" s="17" t="s">
        <v>115</v>
      </c>
      <c r="B19" s="13"/>
      <c r="C19" s="13"/>
      <c r="D19" s="13">
        <v>66510</v>
      </c>
      <c r="E19" s="7"/>
      <c r="F19" s="7"/>
      <c r="G19" s="13">
        <v>-66510</v>
      </c>
      <c r="H19" s="13"/>
      <c r="I19" s="13"/>
      <c r="J19" s="4">
        <f t="shared" si="4"/>
        <v>0</v>
      </c>
      <c r="K19" s="13"/>
      <c r="L19" s="13"/>
      <c r="M19" s="7"/>
      <c r="N19" s="13"/>
      <c r="O19" s="4"/>
    </row>
    <row r="20" spans="1:15" x14ac:dyDescent="0.25">
      <c r="A20" s="17" t="s">
        <v>113</v>
      </c>
      <c r="B20" s="13"/>
      <c r="C20" s="13"/>
      <c r="D20" s="13"/>
      <c r="E20" s="7"/>
      <c r="F20" s="7"/>
      <c r="G20" s="13"/>
      <c r="H20" s="13"/>
      <c r="I20" s="13">
        <v>4900000</v>
      </c>
      <c r="J20" s="4">
        <f t="shared" si="4"/>
        <v>4900000</v>
      </c>
      <c r="K20" s="13"/>
      <c r="L20" s="13"/>
      <c r="M20" s="7"/>
      <c r="N20" s="13">
        <v>4900000</v>
      </c>
      <c r="O20" s="4">
        <f t="shared" si="1"/>
        <v>4900000</v>
      </c>
    </row>
    <row r="21" spans="1:15" x14ac:dyDescent="0.25">
      <c r="A21" s="17" t="s">
        <v>75</v>
      </c>
      <c r="B21" s="13"/>
      <c r="C21" s="13"/>
      <c r="D21" s="13">
        <v>-534709</v>
      </c>
      <c r="E21" s="7"/>
      <c r="F21" s="7"/>
      <c r="G21" s="13">
        <v>534709</v>
      </c>
      <c r="H21" s="13"/>
      <c r="I21" s="13"/>
      <c r="J21" s="4">
        <f t="shared" si="4"/>
        <v>0</v>
      </c>
      <c r="K21" s="13"/>
      <c r="L21" s="13"/>
      <c r="M21" s="7"/>
      <c r="N21" s="13"/>
      <c r="O21" s="4">
        <f t="shared" si="1"/>
        <v>0</v>
      </c>
    </row>
    <row r="22" spans="1:15" x14ac:dyDescent="0.25">
      <c r="A22" s="16"/>
      <c r="B22" s="13"/>
      <c r="C22" s="13"/>
      <c r="D22" s="13"/>
      <c r="E22" s="7"/>
      <c r="F22" s="7"/>
      <c r="G22" s="13"/>
      <c r="H22" s="13"/>
      <c r="I22" s="13"/>
      <c r="J22" s="4">
        <f t="shared" si="2"/>
        <v>0</v>
      </c>
      <c r="K22" s="13"/>
      <c r="L22" s="13"/>
      <c r="M22" s="7"/>
      <c r="N22" s="13"/>
      <c r="O22" s="4">
        <f t="shared" si="1"/>
        <v>0</v>
      </c>
    </row>
    <row r="23" spans="1:15" x14ac:dyDescent="0.25">
      <c r="A23" s="25" t="s">
        <v>23</v>
      </c>
      <c r="B23" s="7">
        <f>SUM(B14:B22)</f>
        <v>425092880</v>
      </c>
      <c r="C23" s="7">
        <f t="shared" ref="C23:O23" si="6">SUM(C14:C22)</f>
        <v>60249830</v>
      </c>
      <c r="D23" s="7">
        <f t="shared" si="6"/>
        <v>90602127</v>
      </c>
      <c r="E23" s="7">
        <f t="shared" si="6"/>
        <v>10868928</v>
      </c>
      <c r="F23" s="7">
        <f t="shared" si="6"/>
        <v>0</v>
      </c>
      <c r="G23" s="7">
        <f t="shared" si="6"/>
        <v>14307613</v>
      </c>
      <c r="H23" s="7">
        <f t="shared" si="6"/>
        <v>6588563</v>
      </c>
      <c r="I23" s="7">
        <f t="shared" si="6"/>
        <v>9516226</v>
      </c>
      <c r="J23" s="7">
        <f t="shared" si="6"/>
        <v>617226167</v>
      </c>
      <c r="K23" s="7">
        <f t="shared" si="6"/>
        <v>38730782</v>
      </c>
      <c r="L23" s="7">
        <f t="shared" si="6"/>
        <v>31041352</v>
      </c>
      <c r="M23" s="7">
        <f t="shared" si="6"/>
        <v>36626499</v>
      </c>
      <c r="N23" s="7">
        <f t="shared" si="6"/>
        <v>510827534</v>
      </c>
      <c r="O23" s="7">
        <f t="shared" si="6"/>
        <v>617226167</v>
      </c>
    </row>
    <row r="25" spans="1:15" x14ac:dyDescent="0.25">
      <c r="B25" s="15"/>
    </row>
  </sheetData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Header xml:space="preserve">&amp;CIntézményi előirányzat változás 2022.01.-11.hó (Ft)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view="pageLayout" topLeftCell="A7" zoomScaleNormal="100" workbookViewId="0">
      <selection activeCell="A25" sqref="A25:D25"/>
    </sheetView>
  </sheetViews>
  <sheetFormatPr defaultRowHeight="15" x14ac:dyDescent="0.25"/>
  <cols>
    <col min="1" max="1" width="26.85546875" customWidth="1"/>
    <col min="2" max="2" width="11.140625" bestFit="1" customWidth="1"/>
    <col min="3" max="3" width="10.85546875" bestFit="1" customWidth="1"/>
    <col min="4" max="4" width="11.140625" bestFit="1" customWidth="1"/>
    <col min="5" max="5" width="12.5703125" customWidth="1"/>
    <col min="6" max="6" width="10.7109375" customWidth="1"/>
    <col min="7" max="7" width="12.5703125" bestFit="1" customWidth="1"/>
    <col min="8" max="8" width="10" customWidth="1"/>
    <col min="9" max="9" width="13.7109375" bestFit="1" customWidth="1"/>
    <col min="10" max="10" width="13.140625" bestFit="1" customWidth="1"/>
    <col min="11" max="12" width="10.140625" bestFit="1" customWidth="1"/>
    <col min="13" max="13" width="11" bestFit="1" customWidth="1"/>
    <col min="14" max="14" width="14.5703125" bestFit="1" customWidth="1"/>
  </cols>
  <sheetData>
    <row r="1" spans="1:14" ht="38.25" x14ac:dyDescent="0.25">
      <c r="A1" s="2" t="s">
        <v>20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5" t="s">
        <v>14</v>
      </c>
      <c r="B2" s="9">
        <v>281120905</v>
      </c>
      <c r="C2" s="9">
        <v>45768590</v>
      </c>
      <c r="D2" s="9">
        <v>381316103</v>
      </c>
      <c r="E2" s="9"/>
      <c r="F2" s="9"/>
      <c r="G2" s="9"/>
      <c r="H2" s="9"/>
      <c r="I2" s="4">
        <f>SUM(B2:H2)</f>
        <v>708205598</v>
      </c>
      <c r="J2" s="9">
        <v>211595598</v>
      </c>
      <c r="K2" s="9"/>
      <c r="L2" s="9"/>
      <c r="M2" s="9">
        <v>496610000</v>
      </c>
      <c r="N2" s="4">
        <f>SUM(J2:M2)</f>
        <v>708205598</v>
      </c>
    </row>
    <row r="3" spans="1:14" x14ac:dyDescent="0.25">
      <c r="A3" s="8" t="s">
        <v>22</v>
      </c>
      <c r="B3" s="9">
        <v>2289794</v>
      </c>
      <c r="C3" s="9">
        <v>741488</v>
      </c>
      <c r="D3" s="9">
        <f>6938467+993</f>
        <v>6939460</v>
      </c>
      <c r="E3" s="9">
        <v>19148586</v>
      </c>
      <c r="F3" s="9"/>
      <c r="G3" s="9"/>
      <c r="H3" s="9"/>
      <c r="I3" s="4">
        <f t="shared" ref="I3:I21" si="0">SUM(B3:H3)</f>
        <v>29119328</v>
      </c>
      <c r="J3" s="9"/>
      <c r="K3" s="9"/>
      <c r="L3" s="9">
        <v>29119328</v>
      </c>
      <c r="M3" s="9"/>
      <c r="N3" s="4">
        <f t="shared" ref="N3:N11" si="1">SUM(J3:M3)</f>
        <v>29119328</v>
      </c>
    </row>
    <row r="4" spans="1:14" x14ac:dyDescent="0.25">
      <c r="A4" s="8" t="s">
        <v>51</v>
      </c>
      <c r="B4" s="9"/>
      <c r="C4" s="9"/>
      <c r="D4" s="9">
        <f>57510+2472245</f>
        <v>2529755</v>
      </c>
      <c r="E4" s="9"/>
      <c r="F4" s="9"/>
      <c r="G4" s="9"/>
      <c r="H4" s="9"/>
      <c r="I4" s="4">
        <f t="shared" si="0"/>
        <v>2529755</v>
      </c>
      <c r="J4" s="9"/>
      <c r="K4" s="9"/>
      <c r="L4" s="9"/>
      <c r="M4" s="9">
        <f>57510+2472245</f>
        <v>2529755</v>
      </c>
      <c r="N4" s="4">
        <f t="shared" si="1"/>
        <v>2529755</v>
      </c>
    </row>
    <row r="5" spans="1:14" ht="26.25" x14ac:dyDescent="0.25">
      <c r="A5" s="17" t="s">
        <v>28</v>
      </c>
      <c r="B5" s="19"/>
      <c r="C5" s="19"/>
      <c r="D5" s="19"/>
      <c r="E5" s="19"/>
      <c r="F5" s="19"/>
      <c r="G5" s="19"/>
      <c r="H5" s="19">
        <v>1400000</v>
      </c>
      <c r="I5" s="4">
        <f>SUM(B5:H5)</f>
        <v>1400000</v>
      </c>
      <c r="J5" s="19"/>
      <c r="K5" s="19"/>
      <c r="L5" s="19"/>
      <c r="M5" s="19">
        <v>1400000</v>
      </c>
      <c r="N5" s="4">
        <f t="shared" si="1"/>
        <v>1400000</v>
      </c>
    </row>
    <row r="6" spans="1:14" ht="26.25" x14ac:dyDescent="0.25">
      <c r="A6" s="27" t="s">
        <v>39</v>
      </c>
      <c r="B6" s="19"/>
      <c r="C6" s="19"/>
      <c r="D6" s="19">
        <v>7000000</v>
      </c>
      <c r="E6" s="19"/>
      <c r="F6" s="19"/>
      <c r="G6" s="19"/>
      <c r="H6" s="19"/>
      <c r="I6" s="4">
        <f t="shared" si="0"/>
        <v>7000000</v>
      </c>
      <c r="J6" s="19"/>
      <c r="K6" s="19"/>
      <c r="L6" s="19"/>
      <c r="M6" s="19">
        <v>7000000</v>
      </c>
      <c r="N6" s="4">
        <f t="shared" si="1"/>
        <v>7000000</v>
      </c>
    </row>
    <row r="7" spans="1:14" ht="26.25" x14ac:dyDescent="0.25">
      <c r="A7" s="16" t="s">
        <v>52</v>
      </c>
      <c r="B7" s="19"/>
      <c r="C7" s="19"/>
      <c r="D7" s="19">
        <v>1258928</v>
      </c>
      <c r="E7" s="19"/>
      <c r="F7" s="19"/>
      <c r="G7" s="19"/>
      <c r="H7" s="19"/>
      <c r="I7" s="4">
        <f t="shared" si="0"/>
        <v>1258928</v>
      </c>
      <c r="J7" s="19">
        <v>1258928</v>
      </c>
      <c r="K7" s="19"/>
      <c r="L7" s="19"/>
      <c r="M7" s="19"/>
      <c r="N7" s="4">
        <f t="shared" si="1"/>
        <v>1258928</v>
      </c>
    </row>
    <row r="8" spans="1:14" x14ac:dyDescent="0.25">
      <c r="A8" s="16" t="s">
        <v>53</v>
      </c>
      <c r="B8" s="19">
        <v>-1400532</v>
      </c>
      <c r="C8" s="19">
        <v>1400532</v>
      </c>
      <c r="D8" s="19"/>
      <c r="E8" s="19"/>
      <c r="F8" s="19"/>
      <c r="G8" s="19"/>
      <c r="H8" s="19"/>
      <c r="I8" s="4">
        <f t="shared" si="0"/>
        <v>0</v>
      </c>
      <c r="J8" s="19"/>
      <c r="K8" s="19"/>
      <c r="L8" s="19"/>
      <c r="M8" s="19"/>
      <c r="N8" s="4">
        <f t="shared" si="1"/>
        <v>0</v>
      </c>
    </row>
    <row r="9" spans="1:14" ht="39" x14ac:dyDescent="0.25">
      <c r="A9" s="16" t="s">
        <v>54</v>
      </c>
      <c r="B9" s="19"/>
      <c r="C9" s="19"/>
      <c r="D9" s="19">
        <v>-2996273</v>
      </c>
      <c r="E9" s="19"/>
      <c r="F9" s="19"/>
      <c r="G9" s="19">
        <v>980154</v>
      </c>
      <c r="H9" s="19">
        <v>2016119</v>
      </c>
      <c r="I9" s="4">
        <f t="shared" si="0"/>
        <v>0</v>
      </c>
      <c r="J9" s="19"/>
      <c r="K9" s="19"/>
      <c r="L9" s="19"/>
      <c r="M9" s="19"/>
      <c r="N9" s="4">
        <f t="shared" si="1"/>
        <v>0</v>
      </c>
    </row>
    <row r="10" spans="1:14" x14ac:dyDescent="0.25">
      <c r="A10" s="30" t="s">
        <v>55</v>
      </c>
      <c r="B10" s="19">
        <v>1354061</v>
      </c>
      <c r="C10" s="19">
        <v>196696</v>
      </c>
      <c r="D10" s="19">
        <v>13298963</v>
      </c>
      <c r="E10" s="19"/>
      <c r="F10" s="19"/>
      <c r="G10" s="19">
        <v>24280</v>
      </c>
      <c r="H10" s="19"/>
      <c r="I10" s="4">
        <f t="shared" si="0"/>
        <v>14874000</v>
      </c>
      <c r="J10" s="19"/>
      <c r="K10" s="19"/>
      <c r="L10" s="19"/>
      <c r="M10" s="19">
        <v>14874000</v>
      </c>
      <c r="N10" s="4">
        <f t="shared" si="1"/>
        <v>14874000</v>
      </c>
    </row>
    <row r="11" spans="1:14" ht="26.25" x14ac:dyDescent="0.25">
      <c r="A11" s="27" t="s">
        <v>56</v>
      </c>
      <c r="B11" s="19">
        <v>176991</v>
      </c>
      <c r="C11" s="19">
        <v>23009</v>
      </c>
      <c r="D11" s="19"/>
      <c r="E11" s="19"/>
      <c r="F11" s="19"/>
      <c r="G11" s="19"/>
      <c r="H11" s="19"/>
      <c r="I11" s="4">
        <f t="shared" si="0"/>
        <v>200000</v>
      </c>
      <c r="J11" s="19"/>
      <c r="K11" s="19"/>
      <c r="L11" s="19"/>
      <c r="M11" s="19">
        <v>200000</v>
      </c>
      <c r="N11" s="4">
        <f t="shared" si="1"/>
        <v>200000</v>
      </c>
    </row>
    <row r="12" spans="1:14" x14ac:dyDescent="0.25">
      <c r="A12" s="34" t="s">
        <v>84</v>
      </c>
      <c r="B12" s="20">
        <f>SUM(B2:B11)</f>
        <v>283541219</v>
      </c>
      <c r="C12" s="20">
        <f t="shared" ref="C12:N12" si="2">SUM(C2:C11)</f>
        <v>48130315</v>
      </c>
      <c r="D12" s="20">
        <f t="shared" si="2"/>
        <v>409346936</v>
      </c>
      <c r="E12" s="20">
        <f t="shared" si="2"/>
        <v>19148586</v>
      </c>
      <c r="F12" s="20">
        <f t="shared" si="2"/>
        <v>0</v>
      </c>
      <c r="G12" s="20">
        <f t="shared" si="2"/>
        <v>1004434</v>
      </c>
      <c r="H12" s="20">
        <f t="shared" si="2"/>
        <v>3416119</v>
      </c>
      <c r="I12" s="20">
        <f t="shared" si="2"/>
        <v>764587609</v>
      </c>
      <c r="J12" s="20">
        <f t="shared" si="2"/>
        <v>212854526</v>
      </c>
      <c r="K12" s="20">
        <f t="shared" si="2"/>
        <v>0</v>
      </c>
      <c r="L12" s="20">
        <f t="shared" si="2"/>
        <v>29119328</v>
      </c>
      <c r="M12" s="20">
        <f t="shared" si="2"/>
        <v>522613755</v>
      </c>
      <c r="N12" s="20">
        <f t="shared" si="2"/>
        <v>764587609</v>
      </c>
    </row>
    <row r="13" spans="1:14" x14ac:dyDescent="0.25">
      <c r="A13" s="17" t="s">
        <v>55</v>
      </c>
      <c r="B13" s="19">
        <v>4608993</v>
      </c>
      <c r="C13" s="19">
        <v>611197</v>
      </c>
      <c r="D13" s="19">
        <v>1464441</v>
      </c>
      <c r="E13" s="19"/>
      <c r="F13" s="19"/>
      <c r="G13" s="19">
        <v>2795369</v>
      </c>
      <c r="H13" s="19"/>
      <c r="I13" s="20">
        <f>SUM(B13:H13)</f>
        <v>9480000</v>
      </c>
      <c r="J13" s="19"/>
      <c r="K13" s="19"/>
      <c r="L13" s="19"/>
      <c r="M13" s="19">
        <v>9480000</v>
      </c>
      <c r="N13" s="20">
        <f>SUM(J13:M13)</f>
        <v>9480000</v>
      </c>
    </row>
    <row r="14" spans="1:14" ht="39" x14ac:dyDescent="0.25">
      <c r="A14" s="17" t="s">
        <v>104</v>
      </c>
      <c r="B14" s="19"/>
      <c r="C14" s="19"/>
      <c r="D14" s="19">
        <v>-1574533</v>
      </c>
      <c r="E14" s="19"/>
      <c r="F14" s="19"/>
      <c r="G14" s="19">
        <v>1574533</v>
      </c>
      <c r="H14" s="19"/>
      <c r="I14" s="20">
        <f t="shared" ref="I14:I15" si="3">SUM(B14:H14)</f>
        <v>0</v>
      </c>
      <c r="J14" s="19"/>
      <c r="K14" s="19"/>
      <c r="L14" s="19"/>
      <c r="M14" s="19"/>
      <c r="N14" s="20">
        <f t="shared" ref="N14:N15" si="4">SUM(J14:M14)</f>
        <v>0</v>
      </c>
    </row>
    <row r="15" spans="1:14" ht="26.25" x14ac:dyDescent="0.25">
      <c r="A15" s="17" t="s">
        <v>105</v>
      </c>
      <c r="B15" s="19"/>
      <c r="C15" s="19"/>
      <c r="D15" s="19">
        <v>-546000</v>
      </c>
      <c r="E15" s="19"/>
      <c r="F15" s="19"/>
      <c r="G15" s="19"/>
      <c r="H15" s="19"/>
      <c r="I15" s="20">
        <f t="shared" si="3"/>
        <v>-546000</v>
      </c>
      <c r="J15" s="19">
        <v>-546000</v>
      </c>
      <c r="K15" s="19"/>
      <c r="L15" s="19"/>
      <c r="M15" s="19"/>
      <c r="N15" s="20">
        <f t="shared" si="4"/>
        <v>-546000</v>
      </c>
    </row>
    <row r="16" spans="1:14" x14ac:dyDescent="0.25">
      <c r="A16" s="17" t="s">
        <v>71</v>
      </c>
      <c r="B16" s="19"/>
      <c r="C16" s="19"/>
      <c r="D16" s="19">
        <v>478192</v>
      </c>
      <c r="E16" s="19"/>
      <c r="F16" s="19"/>
      <c r="G16" s="19"/>
      <c r="H16" s="19"/>
      <c r="I16" s="20">
        <f>SUM(B16:H16)</f>
        <v>478192</v>
      </c>
      <c r="J16" s="19">
        <v>478192</v>
      </c>
      <c r="K16" s="19"/>
      <c r="L16" s="19"/>
      <c r="M16" s="19"/>
      <c r="N16" s="4">
        <f>SUM(J16:M16)</f>
        <v>478192</v>
      </c>
    </row>
    <row r="17" spans="1:14" x14ac:dyDescent="0.25">
      <c r="A17" s="17" t="s">
        <v>106</v>
      </c>
      <c r="B17" s="19"/>
      <c r="C17" s="19"/>
      <c r="D17" s="19">
        <v>2846798</v>
      </c>
      <c r="E17" s="19"/>
      <c r="F17" s="19"/>
      <c r="G17" s="19"/>
      <c r="H17" s="19"/>
      <c r="I17" s="20">
        <f>SUM(B17:H17)</f>
        <v>2846798</v>
      </c>
      <c r="J17" s="19">
        <v>2846798</v>
      </c>
      <c r="K17" s="19"/>
      <c r="L17" s="19"/>
      <c r="M17" s="19"/>
      <c r="N17" s="4">
        <f t="shared" ref="N17:N20" si="5">SUM(J17:M17)</f>
        <v>2846798</v>
      </c>
    </row>
    <row r="18" spans="1:14" ht="26.25" x14ac:dyDescent="0.25">
      <c r="A18" s="17" t="s">
        <v>107</v>
      </c>
      <c r="B18" s="19"/>
      <c r="C18" s="19"/>
      <c r="D18" s="19">
        <v>3880000</v>
      </c>
      <c r="E18" s="19"/>
      <c r="F18" s="19"/>
      <c r="G18" s="19"/>
      <c r="H18" s="19"/>
      <c r="I18" s="20">
        <f t="shared" ref="I18:I19" si="6">SUM(B18:H18)</f>
        <v>3880000</v>
      </c>
      <c r="J18" s="19">
        <v>3880000</v>
      </c>
      <c r="K18" s="19"/>
      <c r="L18" s="19"/>
      <c r="M18" s="19"/>
      <c r="N18" s="4">
        <f t="shared" si="5"/>
        <v>3880000</v>
      </c>
    </row>
    <row r="19" spans="1:14" x14ac:dyDescent="0.25">
      <c r="A19" s="17" t="s">
        <v>108</v>
      </c>
      <c r="B19" s="19"/>
      <c r="C19" s="19"/>
      <c r="D19" s="19">
        <v>12065000</v>
      </c>
      <c r="E19" s="19"/>
      <c r="F19" s="19"/>
      <c r="G19" s="19"/>
      <c r="H19" s="19"/>
      <c r="I19" s="20">
        <f t="shared" si="6"/>
        <v>12065000</v>
      </c>
      <c r="J19" s="19">
        <v>12065000</v>
      </c>
      <c r="K19" s="19"/>
      <c r="L19" s="19"/>
      <c r="M19" s="19"/>
      <c r="N19" s="4">
        <f t="shared" si="5"/>
        <v>12065000</v>
      </c>
    </row>
    <row r="20" spans="1:14" x14ac:dyDescent="0.25">
      <c r="A20" s="17" t="s">
        <v>91</v>
      </c>
      <c r="B20" s="19"/>
      <c r="C20" s="19"/>
      <c r="D20" s="19">
        <v>12446000</v>
      </c>
      <c r="E20" s="19"/>
      <c r="F20" s="19"/>
      <c r="G20" s="19"/>
      <c r="H20" s="19"/>
      <c r="I20" s="20">
        <f>SUM(B20:H20)</f>
        <v>12446000</v>
      </c>
      <c r="J20" s="19"/>
      <c r="K20" s="19"/>
      <c r="L20" s="19"/>
      <c r="M20" s="19">
        <v>12446000</v>
      </c>
      <c r="N20" s="4">
        <f t="shared" si="5"/>
        <v>12446000</v>
      </c>
    </row>
    <row r="21" spans="1:14" x14ac:dyDescent="0.25">
      <c r="A21" s="17"/>
      <c r="B21" s="19"/>
      <c r="C21" s="19"/>
      <c r="D21" s="19"/>
      <c r="E21" s="19"/>
      <c r="F21" s="19"/>
      <c r="G21" s="19"/>
      <c r="H21" s="19"/>
      <c r="I21" s="4">
        <f t="shared" si="0"/>
        <v>0</v>
      </c>
      <c r="J21" s="19"/>
      <c r="K21" s="19"/>
      <c r="L21" s="19"/>
      <c r="M21" s="19"/>
      <c r="N21" s="4">
        <f>SUM(J21:M21)</f>
        <v>0</v>
      </c>
    </row>
    <row r="22" spans="1:14" x14ac:dyDescent="0.25">
      <c r="A22" s="25" t="s">
        <v>23</v>
      </c>
      <c r="B22" s="20">
        <f>SUM(B12:B21)</f>
        <v>288150212</v>
      </c>
      <c r="C22" s="20">
        <f t="shared" ref="C22:N22" si="7">SUM(C12:C21)</f>
        <v>48741512</v>
      </c>
      <c r="D22" s="20">
        <f t="shared" si="7"/>
        <v>440406834</v>
      </c>
      <c r="E22" s="20">
        <f t="shared" si="7"/>
        <v>19148586</v>
      </c>
      <c r="F22" s="20">
        <f t="shared" si="7"/>
        <v>0</v>
      </c>
      <c r="G22" s="20">
        <f t="shared" si="7"/>
        <v>5374336</v>
      </c>
      <c r="H22" s="20">
        <f t="shared" si="7"/>
        <v>3416119</v>
      </c>
      <c r="I22" s="20">
        <f t="shared" si="7"/>
        <v>805237599</v>
      </c>
      <c r="J22" s="20">
        <f t="shared" si="7"/>
        <v>231578516</v>
      </c>
      <c r="K22" s="20">
        <f t="shared" si="7"/>
        <v>0</v>
      </c>
      <c r="L22" s="20">
        <f t="shared" si="7"/>
        <v>29119328</v>
      </c>
      <c r="M22" s="20">
        <f t="shared" si="7"/>
        <v>544539755</v>
      </c>
      <c r="N22" s="20">
        <f t="shared" si="7"/>
        <v>805237599</v>
      </c>
    </row>
    <row r="24" spans="1:14" x14ac:dyDescent="0.25">
      <c r="A24" s="11"/>
      <c r="B24" s="15"/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 xml:space="preserve">&amp;CIntézményi előirányzat változás 2022.01.-11.hó (Ft)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view="pageLayout" topLeftCell="A4" zoomScaleNormal="100" workbookViewId="0">
      <selection activeCell="A22" sqref="A22:D23"/>
    </sheetView>
  </sheetViews>
  <sheetFormatPr defaultRowHeight="15" x14ac:dyDescent="0.25"/>
  <cols>
    <col min="1" max="1" width="24.5703125" bestFit="1" customWidth="1"/>
    <col min="2" max="2" width="11.140625" bestFit="1" customWidth="1"/>
    <col min="3" max="4" width="10.140625" bestFit="1" customWidth="1"/>
    <col min="5" max="5" width="12.5703125" customWidth="1"/>
    <col min="6" max="6" width="10.7109375" customWidth="1"/>
    <col min="7" max="7" width="12.5703125" bestFit="1" customWidth="1"/>
    <col min="8" max="8" width="10" customWidth="1"/>
    <col min="9" max="9" width="13.7109375" bestFit="1" customWidth="1"/>
    <col min="10" max="10" width="13.140625" bestFit="1" customWidth="1"/>
    <col min="13" max="13" width="11" bestFit="1" customWidth="1"/>
    <col min="14" max="14" width="14.5703125" bestFit="1" customWidth="1"/>
  </cols>
  <sheetData>
    <row r="1" spans="1:14" ht="38.25" x14ac:dyDescent="0.25">
      <c r="A1" s="2" t="s">
        <v>19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5" t="s">
        <v>14</v>
      </c>
      <c r="B2" s="3">
        <v>160482543</v>
      </c>
      <c r="C2" s="3">
        <v>24611942</v>
      </c>
      <c r="D2" s="3">
        <v>23311858</v>
      </c>
      <c r="E2" s="3"/>
      <c r="F2" s="3"/>
      <c r="G2" s="3"/>
      <c r="H2" s="3"/>
      <c r="I2" s="4">
        <f>SUM(B2:H2)</f>
        <v>208406343</v>
      </c>
      <c r="J2" s="3">
        <v>2055343</v>
      </c>
      <c r="K2" s="3"/>
      <c r="L2" s="3"/>
      <c r="M2" s="3">
        <v>206351000</v>
      </c>
      <c r="N2" s="4">
        <f>SUM(J2:M2)</f>
        <v>208406343</v>
      </c>
    </row>
    <row r="3" spans="1:14" x14ac:dyDescent="0.25">
      <c r="A3" s="8" t="s">
        <v>22</v>
      </c>
      <c r="B3" s="3">
        <v>1759651</v>
      </c>
      <c r="C3" s="3">
        <v>228755</v>
      </c>
      <c r="D3" s="3">
        <f>35672+998</f>
        <v>36670</v>
      </c>
      <c r="E3" s="3">
        <v>1279744</v>
      </c>
      <c r="F3" s="3"/>
      <c r="G3" s="28">
        <v>151887</v>
      </c>
      <c r="H3" s="3"/>
      <c r="I3" s="4">
        <f t="shared" ref="I3:I18" si="0">SUM(B3:H3)</f>
        <v>3456707</v>
      </c>
      <c r="J3" s="3"/>
      <c r="K3" s="3"/>
      <c r="L3" s="3">
        <v>3456707</v>
      </c>
      <c r="M3" s="3"/>
      <c r="N3" s="4">
        <f t="shared" ref="N3:N18" si="1">SUM(J3:M3)</f>
        <v>3456707</v>
      </c>
    </row>
    <row r="4" spans="1:14" ht="26.25" x14ac:dyDescent="0.25">
      <c r="A4" s="17" t="s">
        <v>27</v>
      </c>
      <c r="B4" s="3">
        <v>384847</v>
      </c>
      <c r="C4" s="3">
        <v>127153</v>
      </c>
      <c r="D4" s="3"/>
      <c r="E4" s="3"/>
      <c r="F4" s="3"/>
      <c r="G4" s="3"/>
      <c r="H4" s="3"/>
      <c r="I4" s="4">
        <f t="shared" si="0"/>
        <v>512000</v>
      </c>
      <c r="J4" s="3"/>
      <c r="K4" s="3"/>
      <c r="L4" s="3"/>
      <c r="M4" s="3">
        <v>512000</v>
      </c>
      <c r="N4" s="4">
        <f t="shared" si="1"/>
        <v>512000</v>
      </c>
    </row>
    <row r="5" spans="1:14" x14ac:dyDescent="0.25">
      <c r="A5" s="21" t="s">
        <v>31</v>
      </c>
      <c r="B5" s="3">
        <v>48985</v>
      </c>
      <c r="C5" s="3">
        <v>16184</v>
      </c>
      <c r="D5" s="3">
        <v>134831</v>
      </c>
      <c r="E5" s="3"/>
      <c r="F5" s="3"/>
      <c r="G5" s="3"/>
      <c r="H5" s="3"/>
      <c r="I5" s="4">
        <f t="shared" si="0"/>
        <v>200000</v>
      </c>
      <c r="J5" s="3"/>
      <c r="K5" s="3"/>
      <c r="L5" s="3"/>
      <c r="M5" s="3">
        <v>200000</v>
      </c>
      <c r="N5" s="4">
        <f t="shared" si="1"/>
        <v>200000</v>
      </c>
    </row>
    <row r="6" spans="1:14" ht="26.25" x14ac:dyDescent="0.25">
      <c r="A6" s="21" t="s">
        <v>38</v>
      </c>
      <c r="B6" s="3"/>
      <c r="C6" s="3"/>
      <c r="D6" s="28">
        <v>1025000</v>
      </c>
      <c r="E6" s="3"/>
      <c r="F6" s="3"/>
      <c r="G6" s="3"/>
      <c r="H6" s="3"/>
      <c r="I6" s="4">
        <f t="shared" si="0"/>
        <v>1025000</v>
      </c>
      <c r="J6" s="3"/>
      <c r="K6" s="3"/>
      <c r="L6" s="3"/>
      <c r="M6" s="3">
        <v>1025000</v>
      </c>
      <c r="N6" s="4">
        <f t="shared" si="1"/>
        <v>1025000</v>
      </c>
    </row>
    <row r="7" spans="1:14" x14ac:dyDescent="0.25">
      <c r="A7" s="27" t="s">
        <v>57</v>
      </c>
      <c r="B7" s="3">
        <v>1892818</v>
      </c>
      <c r="C7" s="3">
        <v>251004</v>
      </c>
      <c r="D7" s="3"/>
      <c r="E7" s="3"/>
      <c r="F7" s="3"/>
      <c r="G7" s="3"/>
      <c r="H7" s="3"/>
      <c r="I7" s="4">
        <f t="shared" si="0"/>
        <v>2143822</v>
      </c>
      <c r="J7" s="3"/>
      <c r="K7" s="3"/>
      <c r="L7" s="3"/>
      <c r="M7" s="3">
        <v>2143822</v>
      </c>
      <c r="N7" s="4">
        <f t="shared" si="1"/>
        <v>2143822</v>
      </c>
    </row>
    <row r="8" spans="1:14" x14ac:dyDescent="0.25">
      <c r="A8" s="27" t="s">
        <v>58</v>
      </c>
      <c r="B8" s="3">
        <v>-554913</v>
      </c>
      <c r="C8" s="3">
        <v>554913</v>
      </c>
      <c r="D8" s="3"/>
      <c r="E8" s="3"/>
      <c r="F8" s="3"/>
      <c r="G8" s="3"/>
      <c r="H8" s="3"/>
      <c r="I8" s="4">
        <f t="shared" si="0"/>
        <v>0</v>
      </c>
      <c r="J8" s="3"/>
      <c r="K8" s="3"/>
      <c r="L8" s="3"/>
      <c r="M8" s="3"/>
      <c r="N8" s="4">
        <f t="shared" si="1"/>
        <v>0</v>
      </c>
    </row>
    <row r="9" spans="1:14" ht="26.25" x14ac:dyDescent="0.25">
      <c r="A9" s="21" t="s">
        <v>59</v>
      </c>
      <c r="B9" s="3">
        <v>900000</v>
      </c>
      <c r="C9" s="3"/>
      <c r="D9" s="3"/>
      <c r="E9" s="3"/>
      <c r="F9" s="3"/>
      <c r="G9" s="3"/>
      <c r="H9" s="3"/>
      <c r="I9" s="4">
        <f t="shared" si="0"/>
        <v>900000</v>
      </c>
      <c r="J9" s="3"/>
      <c r="K9" s="3">
        <v>900000</v>
      </c>
      <c r="L9" s="3"/>
      <c r="M9" s="3"/>
      <c r="N9" s="4">
        <f t="shared" si="1"/>
        <v>900000</v>
      </c>
    </row>
    <row r="10" spans="1:14" ht="51.75" x14ac:dyDescent="0.25">
      <c r="A10" s="27" t="s">
        <v>60</v>
      </c>
      <c r="B10" s="3"/>
      <c r="C10" s="3"/>
      <c r="D10" s="28">
        <v>-397125</v>
      </c>
      <c r="E10" s="28"/>
      <c r="F10" s="28"/>
      <c r="G10" s="28">
        <v>58987</v>
      </c>
      <c r="H10" s="28">
        <v>338138</v>
      </c>
      <c r="I10" s="4">
        <f t="shared" si="0"/>
        <v>0</v>
      </c>
      <c r="J10" s="3"/>
      <c r="K10" s="3"/>
      <c r="L10" s="3"/>
      <c r="M10" s="3"/>
      <c r="N10" s="4">
        <f t="shared" si="1"/>
        <v>0</v>
      </c>
    </row>
    <row r="11" spans="1:14" ht="26.25" x14ac:dyDescent="0.25">
      <c r="A11" s="27" t="s">
        <v>66</v>
      </c>
      <c r="B11" s="3"/>
      <c r="C11" s="3"/>
      <c r="D11" s="3">
        <v>940182</v>
      </c>
      <c r="E11" s="3"/>
      <c r="F11" s="3"/>
      <c r="G11" s="3"/>
      <c r="H11" s="3"/>
      <c r="I11" s="4">
        <f t="shared" si="0"/>
        <v>940182</v>
      </c>
      <c r="J11" s="3">
        <v>940182</v>
      </c>
      <c r="K11" s="3"/>
      <c r="L11" s="3"/>
      <c r="M11" s="3"/>
      <c r="N11" s="4">
        <f t="shared" si="1"/>
        <v>940182</v>
      </c>
    </row>
    <row r="12" spans="1:14" x14ac:dyDescent="0.25">
      <c r="A12" s="34" t="s">
        <v>84</v>
      </c>
      <c r="B12" s="4">
        <f>SUM(B2:B11)</f>
        <v>164913931</v>
      </c>
      <c r="C12" s="4">
        <f t="shared" ref="C12:N12" si="2">SUM(C2:C11)</f>
        <v>25789951</v>
      </c>
      <c r="D12" s="4">
        <f t="shared" si="2"/>
        <v>25051416</v>
      </c>
      <c r="E12" s="4">
        <f t="shared" si="2"/>
        <v>1279744</v>
      </c>
      <c r="F12" s="4">
        <f t="shared" si="2"/>
        <v>0</v>
      </c>
      <c r="G12" s="4">
        <f t="shared" si="2"/>
        <v>210874</v>
      </c>
      <c r="H12" s="4">
        <f t="shared" si="2"/>
        <v>338138</v>
      </c>
      <c r="I12" s="4">
        <f t="shared" si="2"/>
        <v>217584054</v>
      </c>
      <c r="J12" s="4">
        <f t="shared" si="2"/>
        <v>2995525</v>
      </c>
      <c r="K12" s="4">
        <f t="shared" si="2"/>
        <v>900000</v>
      </c>
      <c r="L12" s="4">
        <f t="shared" si="2"/>
        <v>3456707</v>
      </c>
      <c r="M12" s="4">
        <f t="shared" si="2"/>
        <v>210231822</v>
      </c>
      <c r="N12" s="4">
        <f t="shared" si="2"/>
        <v>217584054</v>
      </c>
    </row>
    <row r="13" spans="1:14" ht="26.25" x14ac:dyDescent="0.25">
      <c r="A13" s="17" t="s">
        <v>110</v>
      </c>
      <c r="B13" s="9">
        <v>1099776</v>
      </c>
      <c r="C13" s="9">
        <v>142972</v>
      </c>
      <c r="D13" s="9"/>
      <c r="E13" s="9"/>
      <c r="F13" s="9"/>
      <c r="G13" s="9"/>
      <c r="H13" s="9"/>
      <c r="I13" s="4">
        <f>SUM(B13:H13)</f>
        <v>1242748</v>
      </c>
      <c r="J13" s="9"/>
      <c r="K13" s="9"/>
      <c r="L13" s="9"/>
      <c r="M13" s="9">
        <v>1242748</v>
      </c>
      <c r="N13" s="4">
        <f>SUM(J13:M13)</f>
        <v>1242748</v>
      </c>
    </row>
    <row r="14" spans="1:14" ht="26.25" x14ac:dyDescent="0.25">
      <c r="A14" s="17" t="s">
        <v>109</v>
      </c>
      <c r="B14" s="9"/>
      <c r="C14" s="9"/>
      <c r="D14" s="9">
        <v>-549568</v>
      </c>
      <c r="E14" s="9"/>
      <c r="F14" s="9"/>
      <c r="G14" s="9">
        <v>549568</v>
      </c>
      <c r="H14" s="9"/>
      <c r="I14" s="4">
        <f t="shared" ref="I14:I15" si="3">SUM(B14:H14)</f>
        <v>0</v>
      </c>
      <c r="J14" s="9"/>
      <c r="K14" s="9"/>
      <c r="L14" s="9"/>
      <c r="M14" s="9"/>
      <c r="N14" s="4">
        <f t="shared" ref="N14:N15" si="4">SUM(J14:M14)</f>
        <v>0</v>
      </c>
    </row>
    <row r="15" spans="1:14" x14ac:dyDescent="0.25">
      <c r="A15" s="17" t="s">
        <v>91</v>
      </c>
      <c r="B15" s="9"/>
      <c r="C15" s="9"/>
      <c r="D15" s="9">
        <v>130000</v>
      </c>
      <c r="E15" s="9"/>
      <c r="F15" s="9"/>
      <c r="G15" s="9"/>
      <c r="H15" s="9"/>
      <c r="I15" s="4">
        <f t="shared" si="3"/>
        <v>130000</v>
      </c>
      <c r="J15" s="9"/>
      <c r="K15" s="9"/>
      <c r="L15" s="9"/>
      <c r="M15" s="9">
        <v>130000</v>
      </c>
      <c r="N15" s="4">
        <f t="shared" si="4"/>
        <v>130000</v>
      </c>
    </row>
    <row r="16" spans="1:14" x14ac:dyDescent="0.25">
      <c r="A16" s="21"/>
      <c r="B16" s="9"/>
      <c r="C16" s="9"/>
      <c r="D16" s="9"/>
      <c r="E16" s="9"/>
      <c r="F16" s="9"/>
      <c r="G16" s="9"/>
      <c r="H16" s="9"/>
      <c r="I16" s="4">
        <f t="shared" si="0"/>
        <v>0</v>
      </c>
      <c r="J16" s="9"/>
      <c r="K16" s="9"/>
      <c r="L16" s="9"/>
      <c r="M16" s="9"/>
      <c r="N16" s="4">
        <f t="shared" si="1"/>
        <v>0</v>
      </c>
    </row>
    <row r="17" spans="1:14" x14ac:dyDescent="0.25">
      <c r="A17" s="21"/>
      <c r="B17" s="9"/>
      <c r="C17" s="9"/>
      <c r="D17" s="9"/>
      <c r="E17" s="9"/>
      <c r="F17" s="9"/>
      <c r="G17" s="9"/>
      <c r="H17" s="9"/>
      <c r="I17" s="4">
        <f t="shared" si="0"/>
        <v>0</v>
      </c>
      <c r="J17" s="9"/>
      <c r="K17" s="9"/>
      <c r="L17" s="9"/>
      <c r="M17" s="9"/>
      <c r="N17" s="4">
        <f t="shared" si="1"/>
        <v>0</v>
      </c>
    </row>
    <row r="18" spans="1:14" x14ac:dyDescent="0.25">
      <c r="A18" s="17"/>
      <c r="B18" s="9"/>
      <c r="C18" s="9"/>
      <c r="D18" s="9"/>
      <c r="E18" s="9"/>
      <c r="F18" s="9"/>
      <c r="G18" s="9"/>
      <c r="H18" s="9"/>
      <c r="I18" s="4">
        <f t="shared" si="0"/>
        <v>0</v>
      </c>
      <c r="J18" s="9"/>
      <c r="K18" s="9"/>
      <c r="L18" s="9"/>
      <c r="M18" s="9"/>
      <c r="N18" s="4">
        <f t="shared" si="1"/>
        <v>0</v>
      </c>
    </row>
    <row r="19" spans="1:14" x14ac:dyDescent="0.25">
      <c r="A19" s="25" t="s">
        <v>23</v>
      </c>
      <c r="B19" s="4">
        <f>SUM(B12:B18)</f>
        <v>166013707</v>
      </c>
      <c r="C19" s="4">
        <f t="shared" ref="C19:N19" si="5">SUM(C12:C18)</f>
        <v>25932923</v>
      </c>
      <c r="D19" s="4">
        <f t="shared" si="5"/>
        <v>24631848</v>
      </c>
      <c r="E19" s="4">
        <f t="shared" si="5"/>
        <v>1279744</v>
      </c>
      <c r="F19" s="4">
        <f t="shared" si="5"/>
        <v>0</v>
      </c>
      <c r="G19" s="4">
        <f t="shared" si="5"/>
        <v>760442</v>
      </c>
      <c r="H19" s="4">
        <f t="shared" si="5"/>
        <v>338138</v>
      </c>
      <c r="I19" s="4">
        <f t="shared" si="5"/>
        <v>218956802</v>
      </c>
      <c r="J19" s="4">
        <f t="shared" si="5"/>
        <v>2995525</v>
      </c>
      <c r="K19" s="4">
        <f t="shared" si="5"/>
        <v>900000</v>
      </c>
      <c r="L19" s="4">
        <f t="shared" si="5"/>
        <v>3456707</v>
      </c>
      <c r="M19" s="4">
        <f t="shared" si="5"/>
        <v>211604570</v>
      </c>
      <c r="N19" s="4">
        <f t="shared" si="5"/>
        <v>218956802</v>
      </c>
    </row>
    <row r="20" spans="1:14" x14ac:dyDescent="0.25">
      <c r="B20" s="15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&amp;CIntézményi előirányzat változás 2022.01.-11. hó (Ft)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view="pageLayout" topLeftCell="A4" zoomScaleNormal="100" workbookViewId="0">
      <selection activeCell="A24" sqref="A24"/>
    </sheetView>
  </sheetViews>
  <sheetFormatPr defaultRowHeight="15" x14ac:dyDescent="0.25"/>
  <cols>
    <col min="1" max="1" width="27" customWidth="1"/>
    <col min="2" max="2" width="10.140625" bestFit="1" customWidth="1"/>
    <col min="3" max="3" width="9.5703125" bestFit="1" customWidth="1"/>
    <col min="4" max="4" width="10.5703125" bestFit="1" customWidth="1"/>
    <col min="5" max="5" width="12.5703125" customWidth="1"/>
    <col min="6" max="6" width="10.7109375" customWidth="1"/>
    <col min="7" max="7" width="12.5703125" bestFit="1" customWidth="1"/>
    <col min="8" max="8" width="10" customWidth="1"/>
    <col min="9" max="9" width="13.7109375" bestFit="1" customWidth="1"/>
    <col min="10" max="10" width="13.140625" bestFit="1" customWidth="1"/>
    <col min="11" max="11" width="9.85546875" bestFit="1" customWidth="1"/>
    <col min="12" max="12" width="10.140625" bestFit="1" customWidth="1"/>
    <col min="13" max="13" width="11" bestFit="1" customWidth="1"/>
    <col min="14" max="14" width="14.5703125" bestFit="1" customWidth="1"/>
  </cols>
  <sheetData>
    <row r="1" spans="1:14" ht="38.25" x14ac:dyDescent="0.25">
      <c r="A1" s="1" t="s">
        <v>18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5" t="s">
        <v>14</v>
      </c>
      <c r="B2" s="3">
        <v>26503952</v>
      </c>
      <c r="C2" s="3">
        <v>3658284</v>
      </c>
      <c r="D2" s="3">
        <v>24058764</v>
      </c>
      <c r="E2" s="3"/>
      <c r="F2" s="3"/>
      <c r="G2" s="3"/>
      <c r="H2" s="3"/>
      <c r="I2" s="4">
        <f>SUM(B2:H2)</f>
        <v>54221000</v>
      </c>
      <c r="J2" s="3">
        <v>5000000</v>
      </c>
      <c r="K2" s="3"/>
      <c r="L2" s="3"/>
      <c r="M2" s="3">
        <v>49221000</v>
      </c>
      <c r="N2" s="4">
        <f>SUM(J2:M2)</f>
        <v>54221000</v>
      </c>
    </row>
    <row r="3" spans="1:14" x14ac:dyDescent="0.25">
      <c r="A3" s="8" t="s">
        <v>22</v>
      </c>
      <c r="B3" s="3">
        <v>221538</v>
      </c>
      <c r="C3" s="3">
        <v>34275</v>
      </c>
      <c r="D3" s="3">
        <f>13126923+13309</f>
        <v>13140232</v>
      </c>
      <c r="E3" s="3">
        <v>2381744</v>
      </c>
      <c r="F3" s="3"/>
      <c r="G3" s="28">
        <v>126933</v>
      </c>
      <c r="H3" s="3"/>
      <c r="I3" s="4">
        <f t="shared" ref="I3:I20" si="0">SUM(B3:H3)</f>
        <v>15904722</v>
      </c>
      <c r="J3" s="3"/>
      <c r="K3" s="3"/>
      <c r="L3" s="3">
        <v>15904722</v>
      </c>
      <c r="M3" s="3"/>
      <c r="N3" s="4">
        <f t="shared" ref="N3:N20" si="1">SUM(J3:M3)</f>
        <v>15904722</v>
      </c>
    </row>
    <row r="4" spans="1:14" ht="28.15" customHeight="1" x14ac:dyDescent="0.25">
      <c r="A4" s="16" t="s">
        <v>32</v>
      </c>
      <c r="B4" s="13">
        <f>477876+87724</f>
        <v>565600</v>
      </c>
      <c r="C4" s="13">
        <f>62124+11404</f>
        <v>73528</v>
      </c>
      <c r="D4" s="13">
        <f>660000-99128</f>
        <v>560872</v>
      </c>
      <c r="E4" s="13"/>
      <c r="F4" s="13"/>
      <c r="G4" s="13"/>
      <c r="H4" s="13"/>
      <c r="I4" s="4">
        <f>SUM(B4:H4)</f>
        <v>1200000</v>
      </c>
      <c r="J4" s="13"/>
      <c r="K4" s="13"/>
      <c r="L4" s="13"/>
      <c r="M4" s="13">
        <v>1200000</v>
      </c>
      <c r="N4" s="4">
        <f>SUM(J4:M4)</f>
        <v>1200000</v>
      </c>
    </row>
    <row r="5" spans="1:14" ht="26.25" x14ac:dyDescent="0.25">
      <c r="A5" s="16" t="s">
        <v>35</v>
      </c>
      <c r="B5" s="26">
        <v>932400</v>
      </c>
      <c r="C5" s="26">
        <v>67600</v>
      </c>
      <c r="D5" s="13"/>
      <c r="E5" s="13"/>
      <c r="F5" s="13"/>
      <c r="G5" s="13"/>
      <c r="H5" s="13"/>
      <c r="I5" s="4">
        <f t="shared" si="0"/>
        <v>1000000</v>
      </c>
      <c r="J5" s="13"/>
      <c r="K5" s="13"/>
      <c r="L5" s="13"/>
      <c r="M5" s="13">
        <v>1000000</v>
      </c>
      <c r="N5" s="4">
        <f t="shared" si="1"/>
        <v>1000000</v>
      </c>
    </row>
    <row r="6" spans="1:14" ht="28.15" customHeight="1" x14ac:dyDescent="0.25">
      <c r="A6" s="14" t="s">
        <v>63</v>
      </c>
      <c r="B6" s="13">
        <v>4472666</v>
      </c>
      <c r="C6" s="13">
        <v>581447</v>
      </c>
      <c r="D6" s="13"/>
      <c r="E6" s="13"/>
      <c r="F6" s="13"/>
      <c r="G6" s="13"/>
      <c r="H6" s="13"/>
      <c r="I6" s="4">
        <f t="shared" si="0"/>
        <v>5054113</v>
      </c>
      <c r="J6" s="13"/>
      <c r="K6" s="13">
        <v>5054113</v>
      </c>
      <c r="L6" s="13"/>
      <c r="M6" s="13"/>
      <c r="N6" s="4">
        <f t="shared" si="1"/>
        <v>5054113</v>
      </c>
    </row>
    <row r="7" spans="1:14" ht="30" x14ac:dyDescent="0.25">
      <c r="A7" s="29" t="s">
        <v>67</v>
      </c>
      <c r="B7" s="13">
        <v>525000</v>
      </c>
      <c r="C7" s="13">
        <v>61428</v>
      </c>
      <c r="D7" s="13">
        <v>-586428</v>
      </c>
      <c r="E7" s="13"/>
      <c r="F7" s="13"/>
      <c r="G7" s="13"/>
      <c r="H7" s="13"/>
      <c r="I7" s="4">
        <f t="shared" si="0"/>
        <v>0</v>
      </c>
      <c r="J7" s="13"/>
      <c r="K7" s="13"/>
      <c r="L7" s="13"/>
      <c r="M7" s="13"/>
      <c r="N7" s="4">
        <f t="shared" si="1"/>
        <v>0</v>
      </c>
    </row>
    <row r="8" spans="1:14" x14ac:dyDescent="0.25">
      <c r="A8" s="14" t="s">
        <v>59</v>
      </c>
      <c r="B8" s="13">
        <v>150000</v>
      </c>
      <c r="C8" s="13"/>
      <c r="D8" s="13"/>
      <c r="E8" s="13"/>
      <c r="F8" s="13"/>
      <c r="G8" s="13"/>
      <c r="H8" s="13"/>
      <c r="I8" s="4">
        <f t="shared" si="0"/>
        <v>150000</v>
      </c>
      <c r="J8" s="13"/>
      <c r="K8" s="13">
        <v>150000</v>
      </c>
      <c r="L8" s="13"/>
      <c r="M8" s="13"/>
      <c r="N8" s="4">
        <f t="shared" si="1"/>
        <v>150000</v>
      </c>
    </row>
    <row r="9" spans="1:14" x14ac:dyDescent="0.25">
      <c r="A9" s="14" t="s">
        <v>53</v>
      </c>
      <c r="B9" s="13">
        <v>-105978</v>
      </c>
      <c r="C9" s="13">
        <v>105978</v>
      </c>
      <c r="D9" s="13"/>
      <c r="E9" s="13"/>
      <c r="F9" s="13"/>
      <c r="G9" s="13"/>
      <c r="H9" s="13"/>
      <c r="I9" s="4">
        <f t="shared" si="0"/>
        <v>0</v>
      </c>
      <c r="J9" s="13"/>
      <c r="K9" s="13"/>
      <c r="L9" s="13"/>
      <c r="M9" s="13"/>
      <c r="N9" s="4">
        <f t="shared" si="1"/>
        <v>0</v>
      </c>
    </row>
    <row r="10" spans="1:14" ht="26.25" x14ac:dyDescent="0.25">
      <c r="A10" s="33" t="s">
        <v>64</v>
      </c>
      <c r="B10" s="13">
        <v>-709599</v>
      </c>
      <c r="C10" s="13">
        <v>-92248</v>
      </c>
      <c r="D10" s="13"/>
      <c r="E10" s="13"/>
      <c r="F10" s="13"/>
      <c r="G10" s="13"/>
      <c r="H10" s="13"/>
      <c r="I10" s="4">
        <f t="shared" si="0"/>
        <v>-801847</v>
      </c>
      <c r="J10" s="13"/>
      <c r="K10" s="13"/>
      <c r="L10" s="13"/>
      <c r="M10" s="13">
        <v>-801847</v>
      </c>
      <c r="N10" s="4">
        <f t="shared" si="1"/>
        <v>-801847</v>
      </c>
    </row>
    <row r="11" spans="1:14" ht="60" x14ac:dyDescent="0.25">
      <c r="A11" s="14" t="s">
        <v>65</v>
      </c>
      <c r="B11" s="13"/>
      <c r="C11" s="13"/>
      <c r="D11" s="26">
        <v>-1934436</v>
      </c>
      <c r="E11" s="26"/>
      <c r="F11" s="26"/>
      <c r="G11" s="26">
        <v>1934436</v>
      </c>
      <c r="H11" s="13"/>
      <c r="I11" s="4">
        <f t="shared" si="0"/>
        <v>0</v>
      </c>
      <c r="J11" s="13"/>
      <c r="K11" s="13"/>
      <c r="L11" s="13"/>
      <c r="M11" s="13"/>
      <c r="N11" s="4">
        <f t="shared" si="1"/>
        <v>0</v>
      </c>
    </row>
    <row r="12" spans="1:14" x14ac:dyDescent="0.25">
      <c r="A12" s="34" t="s">
        <v>84</v>
      </c>
      <c r="B12" s="7">
        <f>SUM(B2:B11)</f>
        <v>32555579</v>
      </c>
      <c r="C12" s="7">
        <f t="shared" ref="C12:N12" si="2">SUM(C2:C11)</f>
        <v>4490292</v>
      </c>
      <c r="D12" s="7">
        <f t="shared" si="2"/>
        <v>35239004</v>
      </c>
      <c r="E12" s="7">
        <f t="shared" si="2"/>
        <v>2381744</v>
      </c>
      <c r="F12" s="7">
        <f t="shared" si="2"/>
        <v>0</v>
      </c>
      <c r="G12" s="7">
        <f t="shared" si="2"/>
        <v>2061369</v>
      </c>
      <c r="H12" s="7">
        <f t="shared" si="2"/>
        <v>0</v>
      </c>
      <c r="I12" s="7">
        <f t="shared" si="2"/>
        <v>76727988</v>
      </c>
      <c r="J12" s="7">
        <f t="shared" si="2"/>
        <v>5000000</v>
      </c>
      <c r="K12" s="7">
        <f t="shared" si="2"/>
        <v>5204113</v>
      </c>
      <c r="L12" s="7">
        <f t="shared" si="2"/>
        <v>15904722</v>
      </c>
      <c r="M12" s="7">
        <f t="shared" si="2"/>
        <v>50619153</v>
      </c>
      <c r="N12" s="7">
        <f t="shared" si="2"/>
        <v>76727988</v>
      </c>
    </row>
    <row r="13" spans="1:14" x14ac:dyDescent="0.25">
      <c r="A13" s="17" t="s">
        <v>59</v>
      </c>
      <c r="B13" s="13">
        <v>600000</v>
      </c>
      <c r="C13" s="13"/>
      <c r="D13" s="13"/>
      <c r="E13" s="13"/>
      <c r="F13" s="13"/>
      <c r="G13" s="13"/>
      <c r="H13" s="13"/>
      <c r="I13" s="7">
        <f>SUM(B13:H13)</f>
        <v>600000</v>
      </c>
      <c r="J13" s="13"/>
      <c r="K13" s="13">
        <v>600000</v>
      </c>
      <c r="L13" s="13"/>
      <c r="M13" s="13"/>
      <c r="N13" s="7">
        <f>SUM(J13:M13)</f>
        <v>600000</v>
      </c>
    </row>
    <row r="14" spans="1:14" x14ac:dyDescent="0.25">
      <c r="A14" s="33" t="s">
        <v>112</v>
      </c>
      <c r="B14" s="13">
        <v>55500</v>
      </c>
      <c r="C14" s="13">
        <v>7215</v>
      </c>
      <c r="D14" s="13">
        <v>1352603</v>
      </c>
      <c r="E14" s="13"/>
      <c r="F14" s="13"/>
      <c r="G14" s="13"/>
      <c r="H14" s="13"/>
      <c r="I14" s="7">
        <f t="shared" ref="I14:I16" si="3">SUM(B14:H14)</f>
        <v>1415318</v>
      </c>
      <c r="J14" s="13">
        <v>1415318</v>
      </c>
      <c r="K14" s="13"/>
      <c r="L14" s="13"/>
      <c r="M14" s="13"/>
      <c r="N14" s="7">
        <f t="shared" ref="N14:N16" si="4">SUM(J14:M14)</f>
        <v>1415318</v>
      </c>
    </row>
    <row r="15" spans="1:14" ht="39" x14ac:dyDescent="0.25">
      <c r="A15" s="17" t="s">
        <v>111</v>
      </c>
      <c r="B15" s="13"/>
      <c r="C15" s="13"/>
      <c r="D15" s="13">
        <v>-11620029</v>
      </c>
      <c r="E15" s="13"/>
      <c r="F15" s="13"/>
      <c r="G15" s="13">
        <v>11620029</v>
      </c>
      <c r="H15" s="13"/>
      <c r="I15" s="7">
        <f t="shared" si="3"/>
        <v>0</v>
      </c>
      <c r="J15" s="13"/>
      <c r="K15" s="13"/>
      <c r="L15" s="13"/>
      <c r="M15" s="13"/>
      <c r="N15" s="7">
        <f t="shared" si="4"/>
        <v>0</v>
      </c>
    </row>
    <row r="16" spans="1:14" x14ac:dyDescent="0.25">
      <c r="A16" s="17" t="s">
        <v>91</v>
      </c>
      <c r="B16" s="13"/>
      <c r="C16" s="13"/>
      <c r="D16" s="13">
        <v>1551000</v>
      </c>
      <c r="E16" s="13"/>
      <c r="F16" s="13"/>
      <c r="G16" s="13"/>
      <c r="H16" s="13"/>
      <c r="I16" s="7">
        <f t="shared" si="3"/>
        <v>1551000</v>
      </c>
      <c r="J16" s="13"/>
      <c r="K16" s="13"/>
      <c r="L16" s="13"/>
      <c r="M16" s="13">
        <v>1551000</v>
      </c>
      <c r="N16" s="7">
        <f t="shared" si="4"/>
        <v>1551000</v>
      </c>
    </row>
    <row r="17" spans="1:14" x14ac:dyDescent="0.25">
      <c r="A17" s="17"/>
      <c r="B17" s="13"/>
      <c r="C17" s="13"/>
      <c r="D17" s="13"/>
      <c r="E17" s="13"/>
      <c r="F17" s="13"/>
      <c r="G17" s="13"/>
      <c r="H17" s="13"/>
      <c r="I17" s="4">
        <f t="shared" si="0"/>
        <v>0</v>
      </c>
      <c r="J17" s="13"/>
      <c r="K17" s="13"/>
      <c r="L17" s="13"/>
      <c r="M17" s="13"/>
      <c r="N17" s="4">
        <f t="shared" si="1"/>
        <v>0</v>
      </c>
    </row>
    <row r="18" spans="1:14" x14ac:dyDescent="0.25">
      <c r="A18" s="17"/>
      <c r="B18" s="13"/>
      <c r="C18" s="13"/>
      <c r="D18" s="13"/>
      <c r="E18" s="13"/>
      <c r="F18" s="13"/>
      <c r="G18" s="13"/>
      <c r="H18" s="13"/>
      <c r="I18" s="4">
        <f t="shared" si="0"/>
        <v>0</v>
      </c>
      <c r="J18" s="13"/>
      <c r="K18" s="13"/>
      <c r="L18" s="13"/>
      <c r="M18" s="13"/>
      <c r="N18" s="4">
        <f t="shared" si="1"/>
        <v>0</v>
      </c>
    </row>
    <row r="19" spans="1:14" x14ac:dyDescent="0.25">
      <c r="A19" s="14"/>
      <c r="B19" s="13"/>
      <c r="C19" s="13"/>
      <c r="D19" s="13"/>
      <c r="E19" s="13"/>
      <c r="F19" s="13"/>
      <c r="G19" s="13"/>
      <c r="H19" s="13"/>
      <c r="I19" s="4">
        <f t="shared" si="0"/>
        <v>0</v>
      </c>
      <c r="J19" s="13"/>
      <c r="K19" s="13"/>
      <c r="L19" s="13"/>
      <c r="M19" s="13"/>
      <c r="N19" s="4">
        <f t="shared" si="1"/>
        <v>0</v>
      </c>
    </row>
    <row r="20" spans="1:14" x14ac:dyDescent="0.25">
      <c r="A20" s="16"/>
      <c r="B20" s="13"/>
      <c r="C20" s="13"/>
      <c r="D20" s="13"/>
      <c r="E20" s="13"/>
      <c r="F20" s="13"/>
      <c r="G20" s="13"/>
      <c r="H20" s="13"/>
      <c r="I20" s="4">
        <f t="shared" si="0"/>
        <v>0</v>
      </c>
      <c r="J20" s="13"/>
      <c r="K20" s="13"/>
      <c r="L20" s="13"/>
      <c r="M20" s="13"/>
      <c r="N20" s="4">
        <f t="shared" si="1"/>
        <v>0</v>
      </c>
    </row>
    <row r="21" spans="1:14" x14ac:dyDescent="0.25">
      <c r="A21" s="25" t="s">
        <v>23</v>
      </c>
      <c r="B21" s="7">
        <f>SUM(B12:B20)</f>
        <v>33211079</v>
      </c>
      <c r="C21" s="7">
        <f t="shared" ref="C21:N21" si="5">SUM(C12:C20)</f>
        <v>4497507</v>
      </c>
      <c r="D21" s="7">
        <f t="shared" si="5"/>
        <v>26522578</v>
      </c>
      <c r="E21" s="7">
        <f t="shared" si="5"/>
        <v>2381744</v>
      </c>
      <c r="F21" s="7">
        <f t="shared" si="5"/>
        <v>0</v>
      </c>
      <c r="G21" s="7">
        <f t="shared" si="5"/>
        <v>13681398</v>
      </c>
      <c r="H21" s="7">
        <f t="shared" si="5"/>
        <v>0</v>
      </c>
      <c r="I21" s="7">
        <f t="shared" si="5"/>
        <v>80294306</v>
      </c>
      <c r="J21" s="7">
        <f t="shared" si="5"/>
        <v>6415318</v>
      </c>
      <c r="K21" s="7">
        <f t="shared" si="5"/>
        <v>5804113</v>
      </c>
      <c r="L21" s="7">
        <f t="shared" si="5"/>
        <v>15904722</v>
      </c>
      <c r="M21" s="7">
        <f t="shared" si="5"/>
        <v>52170153</v>
      </c>
      <c r="N21" s="7">
        <f t="shared" si="5"/>
        <v>80294306</v>
      </c>
    </row>
    <row r="22" spans="1:14" x14ac:dyDescent="0.25">
      <c r="A22" s="11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4" x14ac:dyDescent="0.25">
      <c r="B23" s="15"/>
    </row>
  </sheetData>
  <pageMargins left="0.70866141732283472" right="0.70866141732283472" top="0.74803149606299213" bottom="0.15748031496062992" header="0.31496062992125984" footer="0.31496062992125984"/>
  <pageSetup paperSize="9" scale="74" orientation="landscape" r:id="rId1"/>
  <headerFooter>
    <oddHeader xml:space="preserve">&amp;CIntézményi előirányzat változás 2022.01.-11.hó (Ft)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Járóbeteg</vt:lpstr>
      <vt:lpstr>Óvoda</vt:lpstr>
      <vt:lpstr>Műv. Kp.</vt:lpstr>
      <vt:lpstr>TV</vt:lpstr>
      <vt:lpstr>Polg. Hiv.</vt:lpstr>
      <vt:lpstr>HGSZI</vt:lpstr>
      <vt:lpstr>Bölcsőde</vt:lpstr>
      <vt:lpstr>Múzeum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Földesiné Szőllősi Valéria</dc:creator>
  <cp:lastModifiedBy>Bárdos Ilona</cp:lastModifiedBy>
  <cp:lastPrinted>2022-12-05T08:51:19Z</cp:lastPrinted>
  <dcterms:created xsi:type="dcterms:W3CDTF">2015-04-14T09:50:49Z</dcterms:created>
  <dcterms:modified xsi:type="dcterms:W3CDTF">2022-12-05T13:49:32Z</dcterms:modified>
</cp:coreProperties>
</file>